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116" windowHeight="10788"/>
  </bookViews>
  <sheets>
    <sheet name="Présentation" sheetId="1" r:id="rId1"/>
    <sheet name="Graphes" sheetId="4" r:id="rId2"/>
    <sheet name="Facture" sheetId="5" r:id="rId3"/>
    <sheet name="Données" sheetId="6" state="hidden" r:id="rId4"/>
  </sheets>
  <definedNames>
    <definedName name="_xlnm.Print_Area" localSheetId="2">Facture!$A$1:$M$53</definedName>
    <definedName name="_xlnm.Print_Area" localSheetId="1">Graphes!$A$1:$K$60</definedName>
    <definedName name="_xlnm.Print_Area" localSheetId="0">Présentation!$A$1:$R$62</definedName>
  </definedNames>
  <calcPr calcId="145621"/>
</workbook>
</file>

<file path=xl/calcChain.xml><?xml version="1.0" encoding="utf-8"?>
<calcChain xmlns="http://schemas.openxmlformats.org/spreadsheetml/2006/main">
  <c r="L27" i="1" l="1"/>
  <c r="F3" i="6" s="1"/>
  <c r="J27" i="1"/>
  <c r="F2" i="6" s="1"/>
  <c r="Q38" i="1" l="1"/>
  <c r="P38" i="1"/>
  <c r="O38" i="1"/>
  <c r="N38" i="1"/>
  <c r="M38" i="1"/>
  <c r="L38" i="1"/>
  <c r="K38" i="1"/>
  <c r="J38" i="1"/>
  <c r="I38" i="1"/>
  <c r="H38" i="1"/>
  <c r="G38" i="1"/>
  <c r="F38" i="1"/>
  <c r="E38" i="1"/>
  <c r="D38" i="1"/>
  <c r="C38" i="1"/>
  <c r="C30" i="1"/>
  <c r="Q29" i="1" s="1"/>
  <c r="Q47" i="1" l="1"/>
  <c r="P47" i="1"/>
  <c r="O47" i="1"/>
  <c r="N47" i="1"/>
  <c r="M47" i="1"/>
  <c r="L47" i="1"/>
  <c r="K47" i="1"/>
  <c r="J47" i="1"/>
  <c r="I47" i="1"/>
  <c r="H47" i="1"/>
  <c r="G47" i="1"/>
  <c r="F47" i="1"/>
  <c r="E47" i="1"/>
  <c r="D47" i="1"/>
  <c r="C47" i="1"/>
  <c r="E51" i="1" l="1"/>
  <c r="E48" i="1"/>
  <c r="E49" i="1"/>
  <c r="I51" i="1"/>
  <c r="I48" i="1"/>
  <c r="I49" i="1"/>
  <c r="M51" i="1"/>
  <c r="M48" i="1"/>
  <c r="M49" i="1"/>
  <c r="Q51" i="1"/>
  <c r="Q48" i="1"/>
  <c r="Q49" i="1"/>
  <c r="F51" i="1"/>
  <c r="F49" i="1"/>
  <c r="F48" i="1"/>
  <c r="J51" i="1"/>
  <c r="J49" i="1"/>
  <c r="J48" i="1"/>
  <c r="N51" i="1"/>
  <c r="N49" i="1"/>
  <c r="N48" i="1"/>
  <c r="C51" i="1"/>
  <c r="C48" i="1"/>
  <c r="C49" i="1"/>
  <c r="G51" i="1"/>
  <c r="G48" i="1"/>
  <c r="G49" i="1"/>
  <c r="K51" i="1"/>
  <c r="K48" i="1"/>
  <c r="K49" i="1"/>
  <c r="O51" i="1"/>
  <c r="O48" i="1"/>
  <c r="O49" i="1"/>
  <c r="D51" i="1"/>
  <c r="D48" i="1"/>
  <c r="D49" i="1"/>
  <c r="H51" i="1"/>
  <c r="H48" i="1"/>
  <c r="H49" i="1"/>
  <c r="L51" i="1"/>
  <c r="L48" i="1"/>
  <c r="L49" i="1"/>
  <c r="P51" i="1"/>
  <c r="P48" i="1"/>
  <c r="P49" i="1"/>
  <c r="O26" i="1"/>
  <c r="Q27" i="1" l="1"/>
  <c r="Q28" i="1" l="1"/>
  <c r="A16" i="6" l="1"/>
  <c r="A15" i="6"/>
  <c r="A14" i="6"/>
  <c r="A13" i="6"/>
  <c r="E101" i="6" l="1"/>
  <c r="E97" i="6"/>
  <c r="E93" i="6"/>
  <c r="E89" i="6"/>
  <c r="E85" i="6"/>
  <c r="E81" i="6"/>
  <c r="E77" i="6"/>
  <c r="E73" i="6"/>
  <c r="E69" i="6"/>
  <c r="E65" i="6"/>
  <c r="E61" i="6"/>
  <c r="E57" i="6"/>
  <c r="E53" i="6"/>
  <c r="E49" i="6"/>
  <c r="E45" i="6"/>
  <c r="E41" i="6"/>
  <c r="E37" i="6"/>
  <c r="E33" i="6"/>
  <c r="E29" i="6"/>
  <c r="E25" i="6"/>
  <c r="E21" i="6"/>
  <c r="E17" i="6"/>
  <c r="E13" i="6"/>
  <c r="E9" i="6"/>
  <c r="E5" i="6"/>
  <c r="E96" i="6"/>
  <c r="E88" i="6"/>
  <c r="E80" i="6"/>
  <c r="E72" i="6"/>
  <c r="E64" i="6"/>
  <c r="E56" i="6"/>
  <c r="E48" i="6"/>
  <c r="E40" i="6"/>
  <c r="E32" i="6"/>
  <c r="E24" i="6"/>
  <c r="E16" i="6"/>
  <c r="E8" i="6"/>
  <c r="E99" i="6"/>
  <c r="E95" i="6"/>
  <c r="E91" i="6"/>
  <c r="E87" i="6"/>
  <c r="E83" i="6"/>
  <c r="E79" i="6"/>
  <c r="E75" i="6"/>
  <c r="E71" i="6"/>
  <c r="E67" i="6"/>
  <c r="E63" i="6"/>
  <c r="E59" i="6"/>
  <c r="E55" i="6"/>
  <c r="E51" i="6"/>
  <c r="E47" i="6"/>
  <c r="E43" i="6"/>
  <c r="E39" i="6"/>
  <c r="E35" i="6"/>
  <c r="E31" i="6"/>
  <c r="E27" i="6"/>
  <c r="E23" i="6"/>
  <c r="E19" i="6"/>
  <c r="E15" i="6"/>
  <c r="E11" i="6"/>
  <c r="E7" i="6"/>
  <c r="E3" i="6"/>
  <c r="E102" i="6"/>
  <c r="E98" i="6"/>
  <c r="E94" i="6"/>
  <c r="E90" i="6"/>
  <c r="E86" i="6"/>
  <c r="E82" i="6"/>
  <c r="E78" i="6"/>
  <c r="E74" i="6"/>
  <c r="E70" i="6"/>
  <c r="E66" i="6"/>
  <c r="E62" i="6"/>
  <c r="E58" i="6"/>
  <c r="E54" i="6"/>
  <c r="E50" i="6"/>
  <c r="E46" i="6"/>
  <c r="E42" i="6"/>
  <c r="E38" i="6"/>
  <c r="E34" i="6"/>
  <c r="E30" i="6"/>
  <c r="E26" i="6"/>
  <c r="E22" i="6"/>
  <c r="E18" i="6"/>
  <c r="E14" i="6"/>
  <c r="E10" i="6"/>
  <c r="E6" i="6"/>
  <c r="E2" i="6"/>
  <c r="E100" i="6"/>
  <c r="E92" i="6"/>
  <c r="E84" i="6"/>
  <c r="E76" i="6"/>
  <c r="E68" i="6"/>
  <c r="E60" i="6"/>
  <c r="E52" i="6"/>
  <c r="E44" i="6"/>
  <c r="E36" i="6"/>
  <c r="E28" i="6"/>
  <c r="E20" i="6"/>
  <c r="E12" i="6"/>
  <c r="E4" i="6"/>
  <c r="A11" i="6"/>
  <c r="A10" i="6"/>
  <c r="A9" i="6"/>
  <c r="A8" i="6"/>
  <c r="A5" i="6"/>
  <c r="A6" i="6"/>
  <c r="A4" i="6"/>
  <c r="A3" i="6"/>
  <c r="A2" i="6"/>
  <c r="B4" i="6"/>
  <c r="B3" i="6"/>
  <c r="D26" i="6" l="1"/>
  <c r="D22" i="6"/>
  <c r="D18" i="6"/>
  <c r="D14" i="6"/>
  <c r="D10" i="6"/>
  <c r="D6" i="6"/>
  <c r="D2" i="6"/>
  <c r="D59" i="6"/>
  <c r="D51" i="6"/>
  <c r="D43" i="6"/>
  <c r="D35" i="6"/>
  <c r="D27" i="6"/>
  <c r="D19" i="6"/>
  <c r="D11" i="6"/>
  <c r="D3" i="6"/>
  <c r="D99" i="6"/>
  <c r="D95" i="6"/>
  <c r="D91" i="6"/>
  <c r="D87" i="6"/>
  <c r="D83" i="6"/>
  <c r="D79" i="6"/>
  <c r="D75" i="6"/>
  <c r="D71" i="6"/>
  <c r="D67" i="6"/>
  <c r="D63" i="6"/>
  <c r="D55" i="6"/>
  <c r="D47" i="6"/>
  <c r="D39" i="6"/>
  <c r="D31" i="6"/>
  <c r="D23" i="6"/>
  <c r="D15" i="6"/>
  <c r="D7" i="6"/>
  <c r="D102" i="6"/>
  <c r="D13" i="6"/>
  <c r="D61" i="6"/>
  <c r="D34" i="6"/>
  <c r="D66" i="6"/>
  <c r="D98" i="6"/>
  <c r="D36" i="6"/>
  <c r="D68" i="6"/>
  <c r="D100" i="6"/>
  <c r="D33" i="6"/>
  <c r="D65" i="6"/>
  <c r="D97" i="6"/>
  <c r="D54" i="6"/>
  <c r="D8" i="6"/>
  <c r="D24" i="6"/>
  <c r="D40" i="6"/>
  <c r="D56" i="6"/>
  <c r="D72" i="6"/>
  <c r="D88" i="6"/>
  <c r="D5" i="6"/>
  <c r="D21" i="6"/>
  <c r="D37" i="6"/>
  <c r="D53" i="6"/>
  <c r="D69" i="6"/>
  <c r="D85" i="6"/>
  <c r="D101" i="6"/>
  <c r="D42" i="6"/>
  <c r="D58" i="6"/>
  <c r="D74" i="6"/>
  <c r="D90" i="6"/>
  <c r="D12" i="6"/>
  <c r="D28" i="6"/>
  <c r="D44" i="6"/>
  <c r="D60" i="6"/>
  <c r="D76" i="6"/>
  <c r="D92" i="6"/>
  <c r="D9" i="6"/>
  <c r="D25" i="6"/>
  <c r="D41" i="6"/>
  <c r="D57" i="6"/>
  <c r="D73" i="6"/>
  <c r="D89" i="6"/>
  <c r="D30" i="6"/>
  <c r="D46" i="6"/>
  <c r="D62" i="6"/>
  <c r="D78" i="6"/>
  <c r="D94" i="6"/>
  <c r="D16" i="6"/>
  <c r="D32" i="6"/>
  <c r="D48" i="6"/>
  <c r="D64" i="6"/>
  <c r="D80" i="6"/>
  <c r="D96" i="6"/>
  <c r="D29" i="6"/>
  <c r="D45" i="6"/>
  <c r="D77" i="6"/>
  <c r="D93" i="6"/>
  <c r="D50" i="6"/>
  <c r="D82" i="6"/>
  <c r="D4" i="6"/>
  <c r="D20" i="6"/>
  <c r="D52" i="6"/>
  <c r="D84" i="6"/>
  <c r="D17" i="6"/>
  <c r="D49" i="6"/>
  <c r="D81" i="6"/>
  <c r="D38" i="6"/>
  <c r="D70" i="6"/>
  <c r="D86" i="6"/>
  <c r="C100" i="6"/>
  <c r="C96" i="6"/>
  <c r="C92" i="6"/>
  <c r="C88" i="6"/>
  <c r="C84" i="6"/>
  <c r="C80" i="6"/>
  <c r="C76" i="6"/>
  <c r="C72" i="6"/>
  <c r="C68" i="6"/>
  <c r="C64" i="6"/>
  <c r="C60" i="6"/>
  <c r="C56" i="6"/>
  <c r="C52" i="6"/>
  <c r="C48" i="6"/>
  <c r="C44" i="6"/>
  <c r="C40" i="6"/>
  <c r="C36" i="6"/>
  <c r="C32" i="6"/>
  <c r="C28" i="6"/>
  <c r="C24" i="6"/>
  <c r="C20" i="6"/>
  <c r="C16" i="6"/>
  <c r="C12" i="6"/>
  <c r="C8" i="6"/>
  <c r="C4" i="6"/>
  <c r="C99" i="6"/>
  <c r="C95" i="6"/>
  <c r="C91" i="6"/>
  <c r="C87" i="6"/>
  <c r="C83" i="6"/>
  <c r="C79" i="6"/>
  <c r="C75" i="6"/>
  <c r="C71" i="6"/>
  <c r="C67" i="6"/>
  <c r="C63" i="6"/>
  <c r="C59" i="6"/>
  <c r="C55" i="6"/>
  <c r="C51" i="6"/>
  <c r="C47" i="6"/>
  <c r="C43" i="6"/>
  <c r="C39" i="6"/>
  <c r="C35" i="6"/>
  <c r="C31" i="6"/>
  <c r="C27" i="6"/>
  <c r="C23" i="6"/>
  <c r="C19" i="6"/>
  <c r="C15" i="6"/>
  <c r="C11" i="6"/>
  <c r="C7" i="6"/>
  <c r="C3" i="6"/>
  <c r="C102" i="6"/>
  <c r="C98" i="6"/>
  <c r="C94" i="6"/>
  <c r="C90" i="6"/>
  <c r="C86" i="6"/>
  <c r="C82" i="6"/>
  <c r="C78" i="6"/>
  <c r="C74" i="6"/>
  <c r="C70" i="6"/>
  <c r="C66" i="6"/>
  <c r="C62" i="6"/>
  <c r="C58" i="6"/>
  <c r="C54" i="6"/>
  <c r="C50" i="6"/>
  <c r="C46" i="6"/>
  <c r="C42" i="6"/>
  <c r="C38" i="6"/>
  <c r="C34" i="6"/>
  <c r="C30" i="6"/>
  <c r="C26" i="6"/>
  <c r="C22" i="6"/>
  <c r="C18" i="6"/>
  <c r="C14" i="6"/>
  <c r="C10" i="6"/>
  <c r="C6" i="6"/>
  <c r="C2" i="6"/>
  <c r="C101" i="6"/>
  <c r="C97" i="6"/>
  <c r="C93" i="6"/>
  <c r="C89" i="6"/>
  <c r="C85" i="6"/>
  <c r="C81" i="6"/>
  <c r="C77" i="6"/>
  <c r="C73" i="6"/>
  <c r="C69" i="6"/>
  <c r="C65" i="6"/>
  <c r="C61" i="6"/>
  <c r="C57" i="6"/>
  <c r="C53" i="6"/>
  <c r="C49" i="6"/>
  <c r="C45" i="6"/>
  <c r="C41" i="6"/>
  <c r="C37" i="6"/>
  <c r="C33" i="6"/>
  <c r="C29" i="6"/>
  <c r="C25" i="6"/>
  <c r="C21" i="6"/>
  <c r="C17" i="6"/>
  <c r="C13" i="6"/>
  <c r="C9" i="6"/>
  <c r="C5" i="6"/>
  <c r="B5" i="6"/>
  <c r="C52" i="1"/>
  <c r="B6" i="6" l="1"/>
  <c r="B7" i="6" l="1"/>
  <c r="Q52" i="1"/>
  <c r="P52" i="1"/>
  <c r="O52" i="1"/>
  <c r="N52" i="1"/>
  <c r="M52" i="1"/>
  <c r="L52" i="1"/>
  <c r="K52" i="1"/>
  <c r="J52" i="1"/>
  <c r="I52" i="1"/>
  <c r="H52" i="1"/>
  <c r="G52" i="1"/>
  <c r="F52" i="1"/>
  <c r="E52" i="1"/>
  <c r="D52" i="1"/>
  <c r="B8" i="6" l="1"/>
  <c r="E50" i="1"/>
  <c r="I50" i="1"/>
  <c r="M50" i="1"/>
  <c r="F50" i="1"/>
  <c r="J50" i="1"/>
  <c r="N50" i="1"/>
  <c r="C50" i="1"/>
  <c r="G50" i="1"/>
  <c r="K50" i="1"/>
  <c r="O50" i="1"/>
  <c r="D50" i="1"/>
  <c r="H50" i="1"/>
  <c r="L50" i="1"/>
  <c r="P50" i="1"/>
  <c r="Q50" i="1"/>
  <c r="G53" i="1"/>
  <c r="K53" i="1"/>
  <c r="O53" i="1"/>
  <c r="H53" i="1"/>
  <c r="L53" i="1"/>
  <c r="D53" i="1"/>
  <c r="P53" i="1"/>
  <c r="E53" i="1"/>
  <c r="I53" i="1"/>
  <c r="M53" i="1"/>
  <c r="Q53" i="1"/>
  <c r="F53" i="1"/>
  <c r="J53" i="1"/>
  <c r="N53" i="1"/>
  <c r="C53" i="1"/>
  <c r="Q41" i="1"/>
  <c r="P41" i="1"/>
  <c r="O41" i="1"/>
  <c r="N41" i="1"/>
  <c r="M41" i="1"/>
  <c r="L41" i="1"/>
  <c r="K41" i="1"/>
  <c r="J41" i="1"/>
  <c r="I41" i="1"/>
  <c r="H41" i="1"/>
  <c r="G41" i="1"/>
  <c r="F41" i="1"/>
  <c r="E41" i="1"/>
  <c r="D41" i="1"/>
  <c r="C41" i="1"/>
  <c r="Q39" i="1"/>
  <c r="P39" i="1"/>
  <c r="O39" i="1"/>
  <c r="N39" i="1"/>
  <c r="M39" i="1"/>
  <c r="L39" i="1"/>
  <c r="K39" i="1"/>
  <c r="J39" i="1"/>
  <c r="I39" i="1"/>
  <c r="H39" i="1"/>
  <c r="G39" i="1"/>
  <c r="F39" i="1"/>
  <c r="E39" i="1"/>
  <c r="D39" i="1"/>
  <c r="C39" i="1"/>
  <c r="B9" i="6" l="1"/>
  <c r="E43" i="1"/>
  <c r="I43" i="1"/>
  <c r="M43" i="1"/>
  <c r="Q43" i="1"/>
  <c r="D43" i="1"/>
  <c r="F43" i="1"/>
  <c r="J43" i="1"/>
  <c r="N43" i="1"/>
  <c r="C43" i="1"/>
  <c r="G43" i="1"/>
  <c r="K43" i="1"/>
  <c r="O43" i="1"/>
  <c r="H43" i="1"/>
  <c r="L43" i="1"/>
  <c r="P43" i="1"/>
  <c r="B10" i="6" l="1"/>
  <c r="J40" i="1"/>
  <c r="J42" i="1"/>
  <c r="H40" i="1"/>
  <c r="H42" i="1"/>
  <c r="P42" i="1"/>
  <c r="O42" i="1"/>
  <c r="N42" i="1"/>
  <c r="M42" i="1"/>
  <c r="K42" i="1"/>
  <c r="I42" i="1"/>
  <c r="G42" i="1"/>
  <c r="F42" i="1"/>
  <c r="E42" i="1"/>
  <c r="D42" i="1"/>
  <c r="C42" i="1"/>
  <c r="B11" i="6" l="1"/>
  <c r="L40" i="1"/>
  <c r="L42" i="1"/>
  <c r="Q40" i="1"/>
  <c r="Q42" i="1"/>
  <c r="I40" i="1"/>
  <c r="M40" i="1"/>
  <c r="F40" i="1"/>
  <c r="N40" i="1"/>
  <c r="G40" i="1"/>
  <c r="K40" i="1"/>
  <c r="O40" i="1"/>
  <c r="D40" i="1"/>
  <c r="P40" i="1"/>
  <c r="E40" i="1"/>
  <c r="B12" i="6" l="1"/>
  <c r="C40" i="1"/>
  <c r="B13" i="6" l="1"/>
  <c r="B14" i="6" l="1"/>
  <c r="B15" i="6" l="1"/>
  <c r="B16" i="6" l="1"/>
  <c r="B17" i="6" l="1"/>
  <c r="B18" i="6" l="1"/>
  <c r="B19" i="6" l="1"/>
  <c r="B20" i="6" l="1"/>
  <c r="B21" i="6" l="1"/>
  <c r="B22" i="6" l="1"/>
  <c r="B23" i="6" l="1"/>
  <c r="B24" i="6" l="1"/>
  <c r="B25" i="6" l="1"/>
  <c r="B26" i="6" l="1"/>
  <c r="B27" i="6" l="1"/>
  <c r="B28" i="6" l="1"/>
  <c r="B29" i="6" l="1"/>
  <c r="B30" i="6" l="1"/>
  <c r="B31" i="6" l="1"/>
  <c r="B32" i="6" l="1"/>
  <c r="B33" i="6" l="1"/>
  <c r="B34" i="6" l="1"/>
  <c r="B35" i="6" l="1"/>
  <c r="B36" i="6" l="1"/>
  <c r="B37" i="6" l="1"/>
  <c r="B38" i="6" l="1"/>
  <c r="B39" i="6" l="1"/>
  <c r="B40" i="6" l="1"/>
  <c r="B41" i="6" l="1"/>
  <c r="B42" i="6" l="1"/>
  <c r="B43" i="6" l="1"/>
  <c r="B44" i="6" l="1"/>
  <c r="B45" i="6" l="1"/>
  <c r="B46" i="6" l="1"/>
  <c r="B47" i="6" l="1"/>
  <c r="B48" i="6" l="1"/>
  <c r="B49" i="6" l="1"/>
  <c r="B50" i="6" l="1"/>
  <c r="B51" i="6" l="1"/>
  <c r="B52" i="6" l="1"/>
  <c r="B53" i="6" l="1"/>
  <c r="B54" i="6" l="1"/>
  <c r="B55" i="6" l="1"/>
  <c r="B56" i="6" l="1"/>
  <c r="B57" i="6" l="1"/>
  <c r="B58" i="6" l="1"/>
  <c r="B59" i="6" l="1"/>
  <c r="B60" i="6" l="1"/>
  <c r="B61" i="6" l="1"/>
  <c r="B62" i="6" l="1"/>
  <c r="B63" i="6" l="1"/>
  <c r="B64" i="6" l="1"/>
  <c r="B65" i="6" l="1"/>
  <c r="B66" i="6" l="1"/>
  <c r="B67" i="6" l="1"/>
  <c r="B68" i="6" l="1"/>
  <c r="B69" i="6" l="1"/>
  <c r="B70" i="6" l="1"/>
  <c r="B71" i="6" l="1"/>
  <c r="B72" i="6" l="1"/>
  <c r="B73" i="6" l="1"/>
  <c r="B74" i="6" l="1"/>
  <c r="B75" i="6" l="1"/>
  <c r="B76" i="6" l="1"/>
  <c r="B77" i="6" l="1"/>
  <c r="B78" i="6" l="1"/>
  <c r="B79" i="6" l="1"/>
  <c r="B80" i="6" l="1"/>
  <c r="B81" i="6" l="1"/>
  <c r="B82" i="6" l="1"/>
  <c r="B83" i="6" l="1"/>
  <c r="B84" i="6" l="1"/>
  <c r="B85" i="6" l="1"/>
  <c r="B86" i="6" l="1"/>
  <c r="B87" i="6" l="1"/>
  <c r="B88" i="6" l="1"/>
  <c r="B89" i="6" l="1"/>
  <c r="B90" i="6" l="1"/>
  <c r="B91" i="6" l="1"/>
  <c r="B92" i="6" l="1"/>
  <c r="B93" i="6" l="1"/>
  <c r="B94" i="6" l="1"/>
  <c r="B95" i="6" l="1"/>
  <c r="B96" i="6" l="1"/>
  <c r="B97" i="6" l="1"/>
  <c r="B98" i="6" l="1"/>
  <c r="B99" i="6" l="1"/>
  <c r="B100" i="6" l="1"/>
  <c r="B101" i="6" l="1"/>
  <c r="B102" i="6" l="1"/>
</calcChain>
</file>

<file path=xl/sharedStrings.xml><?xml version="1.0" encoding="utf-8"?>
<sst xmlns="http://schemas.openxmlformats.org/spreadsheetml/2006/main" count="74" uniqueCount="59">
  <si>
    <t>Abonnement</t>
  </si>
  <si>
    <t>CALCULETTE</t>
  </si>
  <si>
    <t>RESUME</t>
  </si>
  <si>
    <t>€</t>
  </si>
  <si>
    <t>Jacques Dubosc</t>
  </si>
  <si>
    <t>jacques.dubosc@wanadoo.fr</t>
  </si>
  <si>
    <t>ECHANTILLON DES COEFFICIENTS CORRECTIFS EN FONCTION DU VOLUME</t>
  </si>
  <si>
    <t>FACTURE ( € )</t>
  </si>
  <si>
    <t>ECHANTILLON DES MONTANTS FACTURES EN FONCTION DU VOLUME (ABONNEMENT INCLUS)</t>
  </si>
  <si>
    <t>PARAMETRAGE ET CALCULS ELEMENTAIRES</t>
  </si>
  <si>
    <t>Volume</t>
  </si>
  <si>
    <t>Simulation</t>
  </si>
  <si>
    <t>Tarif Projet Simulation ( € )</t>
  </si>
  <si>
    <r>
      <rPr>
        <b/>
        <sz val="11"/>
        <color theme="1"/>
        <rFont val="Calibri"/>
        <family val="2"/>
        <scheme val="minor"/>
      </rPr>
      <t>L'effet attendu</t>
    </r>
    <r>
      <rPr>
        <sz val="11"/>
        <color theme="1"/>
        <rFont val="Calibri"/>
        <family val="2"/>
        <scheme val="minor"/>
      </rPr>
      <t xml:space="preserve"> : que l'usager réalise que toute unité supplémentaire consommée accroit le prix unitaire de toutes celles consommées auparavant. Argument de communication fort, même si les conséquences pécuniaires peuvent être modestes, selon la politique tarifaire et le niveau de consommation.</t>
    </r>
  </si>
  <si>
    <t>Coefficient Correctif : K</t>
  </si>
  <si>
    <t xml:space="preserve">Volume consommé : C (m3) </t>
  </si>
  <si>
    <t>Volume Pivot : Vp (m3)</t>
  </si>
  <si>
    <t>Coefficient Pente : P *</t>
  </si>
  <si>
    <t>Volume Seuil : Vs (m3)</t>
  </si>
  <si>
    <r>
      <rPr>
        <b/>
        <sz val="11"/>
        <color theme="1"/>
        <rFont val="Calibri"/>
        <family val="2"/>
        <scheme val="minor"/>
      </rPr>
      <t>L'idée</t>
    </r>
    <r>
      <rPr>
        <sz val="11"/>
        <color theme="1"/>
        <rFont val="Calibri"/>
        <family val="2"/>
        <scheme val="minor"/>
      </rPr>
      <t xml:space="preserve"> : un tarif unitaire continument croissant en fonction de la consommation (à l'unité près).</t>
    </r>
  </si>
  <si>
    <t>PROFIL SELON PENTE</t>
  </si>
  <si>
    <r>
      <t>Coefficient Pente K : K=</t>
    </r>
    <r>
      <rPr>
        <b/>
        <i/>
        <sz val="11"/>
        <color theme="4" tint="-0.249977111117893"/>
        <rFont val="Calibri"/>
        <family val="2"/>
        <scheme val="minor"/>
      </rPr>
      <t>1(bleu)</t>
    </r>
    <r>
      <rPr>
        <b/>
        <sz val="11"/>
        <color theme="1"/>
        <rFont val="Calibri"/>
        <family val="2"/>
        <scheme val="minor"/>
      </rPr>
      <t>, K=</t>
    </r>
    <r>
      <rPr>
        <b/>
        <sz val="11"/>
        <color rgb="FFFF0000"/>
        <rFont val="Calibri"/>
        <family val="2"/>
        <scheme val="minor"/>
      </rPr>
      <t>2 (rouge)</t>
    </r>
    <r>
      <rPr>
        <b/>
        <sz val="11"/>
        <color theme="1"/>
        <rFont val="Calibri"/>
        <family val="2"/>
        <scheme val="minor"/>
      </rPr>
      <t>, et K=</t>
    </r>
    <r>
      <rPr>
        <b/>
        <sz val="11"/>
        <color rgb="FF00B050"/>
        <rFont val="Calibri"/>
        <family val="2"/>
        <scheme val="minor"/>
      </rPr>
      <t>3 (vert)</t>
    </r>
    <r>
      <rPr>
        <b/>
        <sz val="11"/>
        <color theme="1"/>
        <rFont val="Calibri"/>
        <family val="2"/>
        <scheme val="minor"/>
      </rPr>
      <t>.</t>
    </r>
  </si>
  <si>
    <t>Vp = 100</t>
  </si>
  <si>
    <t>Vs = 20</t>
  </si>
  <si>
    <t>MONTANT FACTURE SELON CONSOMATION</t>
  </si>
  <si>
    <t>Tarif A</t>
  </si>
  <si>
    <t>Tarif B</t>
  </si>
  <si>
    <t>Avertissement : cet échantillon vise uniquement à comparer la progressivité du prix au volume en ignorant le Prix de Référence au M3 qui devra être déterminé à partir de simulations fondées sur les histogrammes de consommation disponibles et sur le "Business Plan" du Syndicat.</t>
  </si>
  <si>
    <t>Coefficient pondéré Tarif A</t>
  </si>
  <si>
    <t>Ecart coeff K vs Tarif A</t>
  </si>
  <si>
    <t>Coefficient pondéré Tarif B</t>
  </si>
  <si>
    <t>Ecart coeff K vs Tarif B</t>
  </si>
  <si>
    <t>Tarif A ( € )</t>
  </si>
  <si>
    <t>Tarif B ( € )</t>
  </si>
  <si>
    <t>Ecart Projet vs Tarif A ( € )</t>
  </si>
  <si>
    <t>Ecart Tarif A - Tarif B</t>
  </si>
  <si>
    <t>Ecart Projet vs Tarif B ( € )</t>
  </si>
  <si>
    <t>TARIFICATION PROGRESSIVE DE L'EAU</t>
  </si>
  <si>
    <t>VALEURS DE SIMULATION</t>
  </si>
  <si>
    <t>Ecart Tarif B vs Tarif A</t>
  </si>
  <si>
    <t>et +</t>
  </si>
  <si>
    <t>Tranche 1</t>
  </si>
  <si>
    <t>Tranche 2</t>
  </si>
  <si>
    <t>Tranche 3</t>
  </si>
  <si>
    <t>Prix unitaire</t>
  </si>
  <si>
    <t>Tranches</t>
  </si>
  <si>
    <r>
      <t>Coefficient Correctif utilisé : K = 1 + (</t>
    </r>
    <r>
      <rPr>
        <b/>
        <i/>
        <sz val="11"/>
        <color theme="1"/>
        <rFont val="Calibri"/>
        <family val="2"/>
        <scheme val="minor"/>
      </rPr>
      <t>C</t>
    </r>
    <r>
      <rPr>
        <sz val="11"/>
        <color theme="1"/>
        <rFont val="Calibri"/>
        <family val="2"/>
        <scheme val="minor"/>
      </rPr>
      <t xml:space="preserve"> - Vp)/(P x </t>
    </r>
    <r>
      <rPr>
        <b/>
        <i/>
        <sz val="11"/>
        <color theme="1"/>
        <rFont val="Calibri"/>
        <family val="2"/>
        <scheme val="minor"/>
      </rPr>
      <t>C</t>
    </r>
    <r>
      <rPr>
        <sz val="11"/>
        <color theme="1"/>
        <rFont val="Calibri"/>
        <family val="2"/>
        <scheme val="minor"/>
      </rPr>
      <t xml:space="preserve"> + Vp + Vs ) Voir Graphes.</t>
    </r>
  </si>
  <si>
    <r>
      <t xml:space="preserve">Le volume consommé </t>
    </r>
    <r>
      <rPr>
        <b/>
        <i/>
        <sz val="11"/>
        <color theme="1"/>
        <rFont val="Calibri"/>
        <family val="2"/>
        <scheme val="minor"/>
      </rPr>
      <t>C</t>
    </r>
    <r>
      <rPr>
        <sz val="11"/>
        <color theme="1"/>
        <rFont val="Calibri"/>
        <family val="2"/>
        <scheme val="minor"/>
      </rPr>
      <t xml:space="preserve"> est la variable de la fonction K.</t>
    </r>
  </si>
  <si>
    <t>Version du 26 février 2014</t>
  </si>
  <si>
    <t>MODELE DE TARIFICATION CROISSANTE CONTINUE (SANS TRANCHES)</t>
  </si>
  <si>
    <t>Les valeurs saisies dans ce simulateur sont de pures hypothèses, uniquement destinées à sa compréhension initiale.</t>
  </si>
  <si>
    <r>
      <rPr>
        <b/>
        <sz val="11"/>
        <color theme="1"/>
        <rFont val="Calibri"/>
        <family val="2"/>
        <scheme val="minor"/>
      </rPr>
      <t>La méthode</t>
    </r>
    <r>
      <rPr>
        <sz val="11"/>
        <color theme="1"/>
        <rFont val="Calibri"/>
        <family val="2"/>
        <scheme val="minor"/>
      </rPr>
      <t xml:space="preserve"> : Le Volume Pivot (Vp), la Pente (P), et le Volume Seuil (Vs) modulent la valeur du coefficient tarifaire. (Exemples feuille Graphes). Puis le tarif de l'abonnement et celui du prix unitaire de référence, tous deux uniques,  déterminent le montant facturé (Voir feuille Facture).</t>
    </r>
  </si>
  <si>
    <t>Le Volume Pivot Vp détermine le signe du second facteur ( K = 1 si C = Vp, K &lt; 1 si C &lt;  Vp, et K &gt; 1 si C &gt; Vp).</t>
  </si>
  <si>
    <t>* Modulation de la croissance de K. Effet inverse (valeur de P faible, croissance de K forte).</t>
  </si>
  <si>
    <t>Remplacer un format tarifaire par tranches, par un format tarifaire continu permet à l'usager de mieux appréhender l'intérêt de modérer sa consommation. Tout unité supplémentaire consommée accroissant d'évidence le prix unitaire de toutes les précédentes.</t>
  </si>
  <si>
    <t>Ci-dessous un outil de sélection des variables et des paramètres (sur fond bleu turquoise) dont les valeurs sont reportées dans les tableaux suivants. Seule la valeur du Volume Consommé saisie dans la Calculette (sur fond vert) n'est pas reportée et est seulement prise en compte pour les calculs élémentaires du tableau FACTURE ( € ) et dans les courbes associées de la feuille Facture.</t>
  </si>
  <si>
    <t>La Pente P détermine  l'inclinaison globale de la fonction (Inversement proportionnel), et sa valeur asymptotique (Valeur plafond).</t>
  </si>
  <si>
    <t>La Volume Seuil Vs détermine l'ordonnée à l'origine (Valeur plancher).</t>
  </si>
  <si>
    <r>
      <rPr>
        <b/>
        <sz val="11"/>
        <color theme="1"/>
        <rFont val="Calibri"/>
        <family val="2"/>
        <scheme val="minor"/>
      </rPr>
      <t>Le but</t>
    </r>
    <r>
      <rPr>
        <sz val="11"/>
        <color theme="1"/>
        <rFont val="Calibri"/>
        <family val="2"/>
        <scheme val="minor"/>
      </rPr>
      <t xml:space="preserve"> : favoriser l'économie volontaire, tant pour préserver la ressource que pour contenir le volume des eaux usées à traiter en période de pointe (Modèle sans stock).</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</si>
</sst>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9" x14ac:knownFonts="1">
    <font>
      <sz val="11"/>
      <color theme="1"/>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b/>
      <i/>
      <sz val="12"/>
      <color theme="1"/>
      <name val="Calibri"/>
      <family val="2"/>
      <scheme val="minor"/>
    </font>
    <font>
      <b/>
      <sz val="18"/>
      <color theme="1"/>
      <name val="Calibri"/>
      <family val="2"/>
      <scheme val="minor"/>
    </font>
    <font>
      <sz val="9"/>
      <color theme="1"/>
      <name val="Calibri"/>
      <family val="2"/>
      <scheme val="minor"/>
    </font>
    <font>
      <u/>
      <sz val="11"/>
      <color theme="10"/>
      <name val="Calibri"/>
      <family val="2"/>
      <scheme val="minor"/>
    </font>
    <font>
      <u/>
      <sz val="9"/>
      <color theme="10"/>
      <name val="Calibri"/>
      <family val="2"/>
      <scheme val="minor"/>
    </font>
    <font>
      <i/>
      <sz val="11"/>
      <color theme="1"/>
      <name val="Calibri"/>
      <family val="2"/>
      <scheme val="minor"/>
    </font>
    <font>
      <b/>
      <i/>
      <sz val="11"/>
      <color theme="4" tint="-0.249977111117893"/>
      <name val="Calibri"/>
      <family val="2"/>
      <scheme val="minor"/>
    </font>
    <font>
      <b/>
      <sz val="11"/>
      <color rgb="FFFF0000"/>
      <name val="Calibri"/>
      <family val="2"/>
      <scheme val="minor"/>
    </font>
    <font>
      <b/>
      <sz val="11"/>
      <color rgb="FF00B050"/>
      <name val="Calibri"/>
      <family val="2"/>
      <scheme val="minor"/>
    </font>
    <font>
      <b/>
      <sz val="11"/>
      <color rgb="FF92D050"/>
      <name val="Calibri"/>
      <family val="2"/>
      <scheme val="minor"/>
    </font>
    <font>
      <b/>
      <sz val="11"/>
      <color rgb="FF0070C0"/>
      <name val="Calibri"/>
      <family val="2"/>
      <scheme val="minor"/>
    </font>
    <font>
      <sz val="11"/>
      <color theme="1"/>
      <name val="Calibri"/>
      <family val="2"/>
    </font>
    <font>
      <sz val="11"/>
      <name val="Calibri"/>
      <family val="2"/>
      <scheme val="minor"/>
    </font>
    <font>
      <sz val="18"/>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C000"/>
        <bgColor indexed="64"/>
      </patternFill>
    </fill>
    <fill>
      <patternFill patternType="solid">
        <fgColor rgb="FF92D050"/>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91">
    <xf numFmtId="0" fontId="0" fillId="0" borderId="0" xfId="0"/>
    <xf numFmtId="0" fontId="0" fillId="3" borderId="1" xfId="0" applyFill="1" applyBorder="1" applyAlignment="1" applyProtection="1">
      <alignment horizontal="center" vertical="center"/>
      <protection locked="0"/>
    </xf>
    <xf numFmtId="0" fontId="0" fillId="0" borderId="0" xfId="0" applyProtection="1"/>
    <xf numFmtId="0" fontId="0" fillId="0" borderId="0" xfId="0" applyAlignment="1" applyProtection="1">
      <alignment horizontal="centerContinuous" vertical="center"/>
    </xf>
    <xf numFmtId="0" fontId="1" fillId="0" borderId="0" xfId="0" applyFont="1" applyAlignment="1" applyProtection="1">
      <alignment horizontal="centerContinuous" vertical="center"/>
    </xf>
    <xf numFmtId="0" fontId="0" fillId="0" borderId="1" xfId="0" applyBorder="1" applyProtection="1"/>
    <xf numFmtId="2" fontId="0" fillId="2" borderId="1" xfId="0" applyNumberFormat="1" applyFill="1" applyBorder="1" applyAlignment="1" applyProtection="1">
      <alignment horizontal="center" vertical="center"/>
    </xf>
    <xf numFmtId="0" fontId="1" fillId="0" borderId="0" xfId="0" applyFont="1" applyAlignment="1" applyProtection="1">
      <alignment vertical="center"/>
    </xf>
    <xf numFmtId="0" fontId="0" fillId="0" borderId="1" xfId="0" applyBorder="1" applyAlignment="1" applyProtection="1">
      <alignment horizontal="left" vertical="center"/>
    </xf>
    <xf numFmtId="0" fontId="0" fillId="0" borderId="1" xfId="0" applyBorder="1" applyAlignment="1" applyProtection="1">
      <alignment horizontal="center" vertical="center"/>
    </xf>
    <xf numFmtId="0" fontId="0" fillId="0" borderId="0" xfId="0" applyAlignment="1">
      <alignment horizontal="center" vertical="center" wrapText="1"/>
    </xf>
    <xf numFmtId="0" fontId="3" fillId="0" borderId="0" xfId="0" applyFont="1" applyAlignment="1" applyProtection="1">
      <alignment horizontal="centerContinuous" vertical="center"/>
    </xf>
    <xf numFmtId="0" fontId="2" fillId="0" borderId="0" xfId="0" applyFont="1" applyAlignment="1">
      <alignment horizontal="centerContinuous" vertical="center"/>
    </xf>
    <xf numFmtId="0" fontId="0" fillId="0" borderId="0" xfId="0" applyAlignment="1">
      <alignment horizontal="centerContinuous" vertical="center"/>
    </xf>
    <xf numFmtId="2" fontId="0" fillId="0" borderId="1" xfId="0" applyNumberFormat="1" applyBorder="1" applyAlignment="1" applyProtection="1">
      <alignment horizontal="center" vertical="center"/>
    </xf>
    <xf numFmtId="0" fontId="6" fillId="0" borderId="0" xfId="0" applyFont="1" applyAlignment="1" applyProtection="1">
      <alignment horizontal="left" vertical="center"/>
    </xf>
    <xf numFmtId="0" fontId="8" fillId="0" borderId="0" xfId="1" applyFont="1" applyAlignment="1" applyProtection="1">
      <alignment horizontal="centerContinuous" vertical="center"/>
    </xf>
    <xf numFmtId="0" fontId="0" fillId="0" borderId="0" xfId="0" applyProtection="1">
      <protection locked="0"/>
    </xf>
    <xf numFmtId="165" fontId="0" fillId="3" borderId="1" xfId="0" applyNumberFormat="1" applyFill="1" applyBorder="1" applyAlignment="1" applyProtection="1">
      <alignment horizontal="center" vertical="center"/>
      <protection locked="0"/>
    </xf>
    <xf numFmtId="1" fontId="0" fillId="0" borderId="1" xfId="0" applyNumberFormat="1" applyBorder="1" applyAlignment="1">
      <alignment horizontal="center" vertical="center"/>
    </xf>
    <xf numFmtId="2" fontId="0" fillId="0" borderId="0" xfId="0" applyNumberFormat="1" applyBorder="1" applyAlignment="1" applyProtection="1">
      <alignment horizontal="center" vertical="center"/>
    </xf>
    <xf numFmtId="2" fontId="0" fillId="0" borderId="0" xfId="0" applyNumberFormat="1" applyBorder="1" applyAlignment="1" applyProtection="1">
      <alignment horizontal="centerContinuous" vertical="center"/>
    </xf>
    <xf numFmtId="0" fontId="2" fillId="0" borderId="0" xfId="0" applyFont="1" applyAlignment="1" applyProtection="1">
      <alignment horizontal="centerContinuous" vertical="center"/>
    </xf>
    <xf numFmtId="0" fontId="0" fillId="0" borderId="0" xfId="0" applyFont="1" applyAlignment="1" applyProtection="1">
      <alignment horizontal="centerContinuous" vertical="center"/>
    </xf>
    <xf numFmtId="0" fontId="0" fillId="0" borderId="0" xfId="0" applyFont="1" applyAlignment="1" applyProtection="1">
      <alignment horizontal="justify" vertical="center"/>
    </xf>
    <xf numFmtId="0" fontId="0" fillId="0" borderId="0" xfId="0" applyFont="1" applyProtection="1"/>
    <xf numFmtId="0" fontId="0" fillId="4" borderId="1" xfId="0" applyFill="1" applyBorder="1" applyAlignment="1" applyProtection="1">
      <alignment horizontal="left" vertical="center"/>
    </xf>
    <xf numFmtId="0" fontId="0" fillId="5" borderId="1" xfId="0" applyFill="1" applyBorder="1" applyAlignment="1" applyProtection="1">
      <alignment horizontal="center" vertical="center"/>
      <protection locked="0"/>
    </xf>
    <xf numFmtId="2"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xf numFmtId="164" fontId="0" fillId="0" borderId="1" xfId="0" applyNumberFormat="1" applyBorder="1" applyAlignment="1">
      <alignment horizontal="center" vertical="center"/>
    </xf>
    <xf numFmtId="1" fontId="0" fillId="0" borderId="1" xfId="0" applyNumberFormat="1" applyBorder="1" applyAlignment="1" applyProtection="1">
      <alignment horizontal="center" vertical="center"/>
    </xf>
    <xf numFmtId="2" fontId="9" fillId="0" borderId="1" xfId="0" applyNumberFormat="1" applyFont="1" applyBorder="1" applyAlignment="1" applyProtection="1">
      <alignment horizontal="center" vertical="center"/>
    </xf>
    <xf numFmtId="1" fontId="9" fillId="0" borderId="1" xfId="0" applyNumberFormat="1" applyFont="1" applyBorder="1" applyAlignment="1" applyProtection="1">
      <alignment horizontal="center" vertical="center"/>
    </xf>
    <xf numFmtId="1" fontId="0" fillId="4" borderId="1" xfId="0" applyNumberFormat="1" applyFill="1" applyBorder="1" applyAlignment="1" applyProtection="1">
      <alignment horizontal="center" vertical="center"/>
    </xf>
    <xf numFmtId="1" fontId="0" fillId="0" borderId="2" xfId="0" applyNumberFormat="1" applyBorder="1" applyAlignment="1">
      <alignment horizontal="center" vertical="center"/>
    </xf>
    <xf numFmtId="2" fontId="0" fillId="0" borderId="2" xfId="0" applyNumberFormat="1" applyBorder="1" applyAlignment="1">
      <alignment horizontal="center" vertical="center"/>
    </xf>
    <xf numFmtId="0" fontId="2" fillId="0" borderId="1" xfId="0" applyFont="1" applyBorder="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6" fillId="4" borderId="7" xfId="0" applyFont="1" applyFill="1" applyBorder="1" applyAlignment="1" applyProtection="1">
      <alignment horizontal="center" vertical="center"/>
    </xf>
    <xf numFmtId="0" fontId="0" fillId="0" borderId="0" xfId="0" applyAlignment="1" applyProtection="1">
      <alignment horizontal="justify" vertical="center"/>
    </xf>
    <xf numFmtId="1" fontId="0" fillId="0" borderId="12" xfId="0" applyNumberFormat="1" applyBorder="1" applyAlignment="1" applyProtection="1">
      <alignment horizontal="center" vertical="center"/>
    </xf>
    <xf numFmtId="1" fontId="0" fillId="2" borderId="12" xfId="0" applyNumberFormat="1" applyFill="1" applyBorder="1" applyAlignment="1" applyProtection="1">
      <alignment horizontal="center" vertical="center"/>
    </xf>
    <xf numFmtId="0" fontId="0" fillId="0" borderId="12" xfId="0" applyBorder="1" applyAlignment="1" applyProtection="1">
      <alignment horizontal="centerContinuous" vertical="center"/>
    </xf>
    <xf numFmtId="0" fontId="0" fillId="4" borderId="12" xfId="0" applyFill="1" applyBorder="1" applyAlignment="1" applyProtection="1">
      <alignment horizontal="centerContinuous" vertical="center"/>
    </xf>
    <xf numFmtId="0" fontId="0" fillId="4" borderId="1" xfId="0" applyFont="1" applyFill="1" applyBorder="1" applyAlignment="1" applyProtection="1">
      <alignment horizontal="centerContinuous" vertical="center"/>
    </xf>
    <xf numFmtId="0" fontId="15" fillId="0" borderId="13" xfId="0" applyFont="1" applyBorder="1" applyAlignment="1" applyProtection="1">
      <alignment horizontal="centerContinuous" vertical="center"/>
    </xf>
    <xf numFmtId="0" fontId="15" fillId="0" borderId="14" xfId="0" applyFont="1" applyBorder="1" applyAlignment="1" applyProtection="1">
      <alignment horizontal="centerContinuous" vertical="center"/>
    </xf>
    <xf numFmtId="0" fontId="0" fillId="0" borderId="15" xfId="0" applyBorder="1" applyAlignment="1" applyProtection="1">
      <alignment horizontal="centerContinuous" vertical="center"/>
    </xf>
    <xf numFmtId="0" fontId="16" fillId="0" borderId="12" xfId="0" applyFont="1" applyBorder="1" applyAlignment="1" applyProtection="1">
      <alignment horizontal="center" vertical="center"/>
    </xf>
    <xf numFmtId="0" fontId="0" fillId="0" borderId="0" xfId="0" applyAlignment="1" applyProtection="1">
      <alignment vertical="center"/>
    </xf>
    <xf numFmtId="0" fontId="2" fillId="0" borderId="0" xfId="0" applyFont="1" applyAlignment="1">
      <alignment horizontal="center" vertical="center"/>
    </xf>
    <xf numFmtId="0" fontId="0" fillId="0" borderId="0" xfId="0" applyAlignment="1" applyProtection="1">
      <alignment horizontal="justify" vertical="center"/>
    </xf>
    <xf numFmtId="0" fontId="0" fillId="0" borderId="0" xfId="0" applyAlignment="1" applyProtection="1">
      <alignment horizontal="justify" vertical="center"/>
    </xf>
    <xf numFmtId="1" fontId="0" fillId="6" borderId="2" xfId="0" applyNumberFormat="1" applyFill="1" applyBorder="1" applyAlignment="1" applyProtection="1">
      <alignment horizontal="center" vertical="center"/>
      <protection locked="0"/>
    </xf>
    <xf numFmtId="1" fontId="0" fillId="0" borderId="2" xfId="0" applyNumberFormat="1" applyBorder="1" applyAlignment="1" applyProtection="1">
      <alignment horizontal="center" vertical="center"/>
    </xf>
    <xf numFmtId="0" fontId="0" fillId="0" borderId="20" xfId="0" applyNumberFormat="1" applyBorder="1" applyAlignment="1" applyProtection="1">
      <alignment horizontal="center" vertical="center"/>
    </xf>
    <xf numFmtId="0" fontId="0" fillId="0" borderId="18" xfId="0" applyBorder="1" applyAlignment="1" applyProtection="1">
      <alignment horizontal="centerContinuous" vertical="center"/>
    </xf>
    <xf numFmtId="0" fontId="0" fillId="0" borderId="17" xfId="0" applyBorder="1" applyAlignment="1" applyProtection="1">
      <alignment horizontal="centerContinuous" vertical="center"/>
    </xf>
    <xf numFmtId="0" fontId="0" fillId="0" borderId="19" xfId="0" applyBorder="1" applyAlignment="1" applyProtection="1">
      <alignment horizontal="centerContinuous" vertical="center"/>
    </xf>
    <xf numFmtId="0" fontId="0" fillId="0" borderId="21" xfId="0" applyBorder="1" applyAlignment="1" applyProtection="1">
      <alignment horizontal="centerContinuous" vertical="center"/>
    </xf>
    <xf numFmtId="1" fontId="0" fillId="0" borderId="2" xfId="0" applyNumberFormat="1" applyFill="1" applyBorder="1" applyAlignment="1" applyProtection="1">
      <alignment horizontal="center" vertical="center"/>
    </xf>
    <xf numFmtId="1" fontId="0" fillId="6" borderId="1" xfId="0" applyNumberFormat="1" applyFill="1" applyBorder="1" applyAlignment="1" applyProtection="1">
      <alignment horizontal="center" vertical="center"/>
    </xf>
    <xf numFmtId="0" fontId="0" fillId="0" borderId="0" xfId="0" applyAlignment="1" applyProtection="1">
      <alignment horizontal="justify" vertical="center"/>
    </xf>
    <xf numFmtId="0" fontId="8" fillId="0" borderId="0" xfId="1" applyFont="1" applyAlignment="1" applyProtection="1">
      <alignment horizontal="centerContinuous" vertical="center"/>
      <protection locked="0"/>
    </xf>
    <xf numFmtId="0" fontId="0" fillId="0" borderId="0" xfId="0" applyAlignment="1" applyProtection="1">
      <alignment horizontal="justify" vertical="center"/>
    </xf>
    <xf numFmtId="0" fontId="0" fillId="5" borderId="13" xfId="0" applyFill="1" applyBorder="1" applyAlignment="1" applyProtection="1">
      <alignment horizontal="center" vertical="center"/>
    </xf>
    <xf numFmtId="0" fontId="0" fillId="5" borderId="12" xfId="0" applyFill="1" applyBorder="1" applyAlignment="1" applyProtection="1">
      <alignment horizontal="center" vertical="center"/>
    </xf>
    <xf numFmtId="2" fontId="0" fillId="3" borderId="8" xfId="0" applyNumberFormat="1" applyFill="1" applyBorder="1" applyAlignment="1" applyProtection="1">
      <alignment horizontal="center" vertical="center"/>
      <protection locked="0"/>
    </xf>
    <xf numFmtId="2" fontId="0" fillId="3" borderId="9" xfId="0" applyNumberFormat="1" applyFill="1" applyBorder="1" applyAlignment="1" applyProtection="1">
      <alignment horizontal="center" vertical="center"/>
      <protection locked="0"/>
    </xf>
    <xf numFmtId="164" fontId="0" fillId="3" borderId="8" xfId="0" applyNumberFormat="1" applyFill="1" applyBorder="1" applyAlignment="1" applyProtection="1">
      <alignment horizontal="center" vertical="center"/>
      <protection locked="0"/>
    </xf>
    <xf numFmtId="164" fontId="0" fillId="3" borderId="10" xfId="0" applyNumberFormat="1" applyFill="1" applyBorder="1" applyAlignment="1" applyProtection="1">
      <alignment horizontal="center" vertical="center"/>
      <protection locked="0"/>
    </xf>
    <xf numFmtId="164" fontId="0" fillId="3" borderId="11" xfId="0" applyNumberFormat="1" applyFill="1" applyBorder="1" applyAlignment="1" applyProtection="1">
      <alignment horizontal="center" vertical="center"/>
      <protection locked="0"/>
    </xf>
    <xf numFmtId="0" fontId="4" fillId="0" borderId="0" xfId="0" applyFont="1" applyAlignment="1" applyProtection="1">
      <alignment horizontal="justify" vertical="center"/>
    </xf>
    <xf numFmtId="0" fontId="0" fillId="0" borderId="16" xfId="0" applyBorder="1" applyAlignment="1" applyProtection="1">
      <alignment horizontal="justify" vertical="center"/>
    </xf>
    <xf numFmtId="49" fontId="0" fillId="0" borderId="3" xfId="0" applyNumberFormat="1" applyBorder="1" applyAlignment="1" applyProtection="1">
      <alignment horizontal="center"/>
    </xf>
    <xf numFmtId="49" fontId="0" fillId="0" borderId="4" xfId="0" applyNumberFormat="1" applyBorder="1" applyAlignment="1" applyProtection="1">
      <alignment horizontal="center"/>
    </xf>
    <xf numFmtId="2" fontId="0" fillId="6" borderId="1" xfId="0" applyNumberFormat="1" applyFill="1" applyBorder="1" applyAlignment="1" applyProtection="1">
      <alignment horizontal="center"/>
      <protection locked="0"/>
    </xf>
    <xf numFmtId="164" fontId="0" fillId="6" borderId="1" xfId="0" applyNumberFormat="1" applyFill="1" applyBorder="1" applyAlignment="1" applyProtection="1">
      <alignment horizontal="center"/>
      <protection locked="0"/>
    </xf>
    <xf numFmtId="164" fontId="0" fillId="6" borderId="1" xfId="0" applyNumberFormat="1" applyFill="1" applyBorder="1" applyAlignment="1" applyProtection="1">
      <alignment horizontal="center" vertical="center"/>
      <protection locked="0"/>
    </xf>
    <xf numFmtId="164" fontId="0" fillId="6" borderId="6" xfId="0" applyNumberFormat="1" applyFill="1" applyBorder="1" applyAlignment="1" applyProtection="1">
      <alignment horizontal="center" vertical="center"/>
      <protection locked="0"/>
    </xf>
    <xf numFmtId="49" fontId="0" fillId="0" borderId="1" xfId="0" applyNumberFormat="1" applyBorder="1" applyAlignment="1" applyProtection="1">
      <alignment horizontal="center"/>
    </xf>
    <xf numFmtId="0" fontId="0" fillId="0" borderId="0" xfId="0" applyAlignment="1" applyProtection="1">
      <alignment horizontal="justify" vertical="justify"/>
    </xf>
    <xf numFmtId="0" fontId="5" fillId="0" borderId="0" xfId="0" applyFont="1" applyAlignment="1">
      <alignment horizontal="center"/>
    </xf>
    <xf numFmtId="0" fontId="2" fillId="0" borderId="0" xfId="0" applyFont="1" applyAlignment="1">
      <alignment horizontal="center"/>
    </xf>
    <xf numFmtId="0" fontId="17" fillId="0" borderId="0" xfId="0" applyFont="1" applyAlignment="1">
      <alignment horizontal="center"/>
    </xf>
  </cellXfs>
  <cellStyles count="2">
    <cellStyle name="Lien hypertexte" xfId="1" builtinId="8"/>
    <cellStyle name="Normal" xfId="0" builtinId="0"/>
  </cellStyles>
  <dxfs count="12">
    <dxf>
      <font>
        <strike val="0"/>
        <color theme="3" tint="-0.24994659260841701"/>
      </font>
    </dxf>
    <dxf>
      <font>
        <strike val="0"/>
        <color rgb="FFFF0000"/>
      </font>
    </dxf>
    <dxf>
      <font>
        <strike val="0"/>
        <color theme="3" tint="-0.24994659260841701"/>
      </font>
    </dxf>
    <dxf>
      <font>
        <strike val="0"/>
        <color rgb="FFFF0000"/>
      </font>
    </dxf>
    <dxf>
      <font>
        <strike val="0"/>
        <color theme="3" tint="-0.24994659260841701"/>
      </font>
    </dxf>
    <dxf>
      <font>
        <strike val="0"/>
        <color rgb="FFFF0000"/>
      </font>
    </dxf>
    <dxf>
      <font>
        <strike val="0"/>
        <color theme="3" tint="-0.24994659260841701"/>
      </font>
    </dxf>
    <dxf>
      <font>
        <strike val="0"/>
        <color rgb="FFFF0000"/>
      </font>
    </dxf>
    <dxf>
      <font>
        <strike val="0"/>
        <color theme="3" tint="-0.24994659260841701"/>
      </font>
    </dxf>
    <dxf>
      <font>
        <strike val="0"/>
        <color rgb="FFFF0000"/>
      </font>
    </dxf>
    <dxf>
      <font>
        <strike val="0"/>
        <color theme="3" tint="-0.24994659260841701"/>
      </font>
    </dxf>
    <dxf>
      <font>
        <strike val="0"/>
        <color rgb="FFFF000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Projet</c:v>
          </c:tx>
          <c:marker>
            <c:symbol val="none"/>
          </c:marker>
          <c:cat>
            <c:numRef>
              <c:f>Données!$B$2:$B$102</c:f>
              <c:numCache>
                <c:formatCode>0</c:formatCode>
                <c:ptCount val="101"/>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cat>
          <c:val>
            <c:numRef>
              <c:f>Données!$C$2:$C$102</c:f>
              <c:numCache>
                <c:formatCode>0.00</c:formatCode>
                <c:ptCount val="101"/>
                <c:pt idx="0">
                  <c:v>24</c:v>
                </c:pt>
                <c:pt idx="1">
                  <c:v>26.321428571428569</c:v>
                </c:pt>
                <c:pt idx="2">
                  <c:v>30.5</c:v>
                </c:pt>
                <c:pt idx="3">
                  <c:v>35.916666666666671</c:v>
                </c:pt>
                <c:pt idx="4">
                  <c:v>42.2</c:v>
                </c:pt>
                <c:pt idx="5">
                  <c:v>49.113636363636367</c:v>
                </c:pt>
                <c:pt idx="6">
                  <c:v>56.500000000000007</c:v>
                </c:pt>
                <c:pt idx="7">
                  <c:v>64.25</c:v>
                </c:pt>
                <c:pt idx="8">
                  <c:v>72.285714285714292</c:v>
                </c:pt>
                <c:pt idx="9">
                  <c:v>80.550000000000011</c:v>
                </c:pt>
                <c:pt idx="10">
                  <c:v>89</c:v>
                </c:pt>
                <c:pt idx="11">
                  <c:v>97.60294117647058</c:v>
                </c:pt>
                <c:pt idx="12">
                  <c:v>106.33333333333333</c:v>
                </c:pt>
                <c:pt idx="13">
                  <c:v>115.17105263157895</c:v>
                </c:pt>
                <c:pt idx="14">
                  <c:v>124.10000000000001</c:v>
                </c:pt>
                <c:pt idx="15">
                  <c:v>133.10714285714289</c:v>
                </c:pt>
                <c:pt idx="16">
                  <c:v>142.18181818181816</c:v>
                </c:pt>
                <c:pt idx="17">
                  <c:v>151.31521739130437</c:v>
                </c:pt>
                <c:pt idx="18">
                  <c:v>160.50000000000003</c:v>
                </c:pt>
                <c:pt idx="19">
                  <c:v>169.73</c:v>
                </c:pt>
                <c:pt idx="20">
                  <c:v>179</c:v>
                </c:pt>
                <c:pt idx="21">
                  <c:v>188.30555555555557</c:v>
                </c:pt>
                <c:pt idx="22">
                  <c:v>197.64285714285714</c:v>
                </c:pt>
                <c:pt idx="23">
                  <c:v>207.00862068965517</c:v>
                </c:pt>
                <c:pt idx="24">
                  <c:v>216.40000000000003</c:v>
                </c:pt>
                <c:pt idx="25">
                  <c:v>225.81451612903226</c:v>
                </c:pt>
                <c:pt idx="26">
                  <c:v>235.25</c:v>
                </c:pt>
                <c:pt idx="27">
                  <c:v>244.70454545454547</c:v>
                </c:pt>
                <c:pt idx="28">
                  <c:v>254.17647058823528</c:v>
                </c:pt>
                <c:pt idx="29">
                  <c:v>263.66428571428571</c:v>
                </c:pt>
                <c:pt idx="30">
                  <c:v>273.16666666666663</c:v>
                </c:pt>
                <c:pt idx="31">
                  <c:v>282.68243243243245</c:v>
                </c:pt>
                <c:pt idx="32">
                  <c:v>292.21052631578948</c:v>
                </c:pt>
                <c:pt idx="33">
                  <c:v>301.75000000000006</c:v>
                </c:pt>
                <c:pt idx="34">
                  <c:v>311.3</c:v>
                </c:pt>
                <c:pt idx="35">
                  <c:v>320.85975609756099</c:v>
                </c:pt>
                <c:pt idx="36">
                  <c:v>330.42857142857144</c:v>
                </c:pt>
                <c:pt idx="37">
                  <c:v>340.00581395348843</c:v>
                </c:pt>
                <c:pt idx="38">
                  <c:v>349.59090909090907</c:v>
                </c:pt>
                <c:pt idx="39">
                  <c:v>359.18333333333334</c:v>
                </c:pt>
                <c:pt idx="40">
                  <c:v>368.78260869565219</c:v>
                </c:pt>
                <c:pt idx="41">
                  <c:v>378.38829787234044</c:v>
                </c:pt>
                <c:pt idx="42">
                  <c:v>388</c:v>
                </c:pt>
                <c:pt idx="43">
                  <c:v>397.61734693877554</c:v>
                </c:pt>
                <c:pt idx="44">
                  <c:v>407.24000000000007</c:v>
                </c:pt>
                <c:pt idx="45">
                  <c:v>416.86764705882359</c:v>
                </c:pt>
                <c:pt idx="46">
                  <c:v>426.50000000000006</c:v>
                </c:pt>
                <c:pt idx="47">
                  <c:v>436.13679245283021</c:v>
                </c:pt>
                <c:pt idx="48">
                  <c:v>445.77777777777783</c:v>
                </c:pt>
                <c:pt idx="49">
                  <c:v>455.42272727272729</c:v>
                </c:pt>
                <c:pt idx="50">
                  <c:v>465.07142857142861</c:v>
                </c:pt>
                <c:pt idx="51">
                  <c:v>474.72368421052636</c:v>
                </c:pt>
                <c:pt idx="52">
                  <c:v>484.37931034482762</c:v>
                </c:pt>
                <c:pt idx="53">
                  <c:v>494.03813559322032</c:v>
                </c:pt>
                <c:pt idx="54">
                  <c:v>503.70000000000005</c:v>
                </c:pt>
                <c:pt idx="55">
                  <c:v>513.36475409836066</c:v>
                </c:pt>
                <c:pt idx="56">
                  <c:v>523.0322580645161</c:v>
                </c:pt>
                <c:pt idx="57">
                  <c:v>532.70238095238096</c:v>
                </c:pt>
                <c:pt idx="58">
                  <c:v>542.375</c:v>
                </c:pt>
                <c:pt idx="59">
                  <c:v>552.04999999999995</c:v>
                </c:pt>
                <c:pt idx="60">
                  <c:v>561.72727272727286</c:v>
                </c:pt>
                <c:pt idx="61">
                  <c:v>571.4067164179105</c:v>
                </c:pt>
                <c:pt idx="62">
                  <c:v>581.08823529411768</c:v>
                </c:pt>
                <c:pt idx="63">
                  <c:v>590.77173913043475</c:v>
                </c:pt>
                <c:pt idx="64">
                  <c:v>600.4571428571428</c:v>
                </c:pt>
                <c:pt idx="65">
                  <c:v>610.1443661971831</c:v>
                </c:pt>
                <c:pt idx="66">
                  <c:v>619.83333333333337</c:v>
                </c:pt>
                <c:pt idx="67">
                  <c:v>629.52397260273972</c:v>
                </c:pt>
                <c:pt idx="68">
                  <c:v>639.21621621621625</c:v>
                </c:pt>
                <c:pt idx="69">
                  <c:v>648.91000000000008</c:v>
                </c:pt>
                <c:pt idx="70">
                  <c:v>658.6052631578948</c:v>
                </c:pt>
                <c:pt idx="71">
                  <c:v>668.30194805194799</c:v>
                </c:pt>
                <c:pt idx="72">
                  <c:v>678</c:v>
                </c:pt>
                <c:pt idx="73">
                  <c:v>687.69936708860757</c:v>
                </c:pt>
                <c:pt idx="74">
                  <c:v>697.4</c:v>
                </c:pt>
                <c:pt idx="75">
                  <c:v>707.10185185185196</c:v>
                </c:pt>
                <c:pt idx="76">
                  <c:v>716.80487804878044</c:v>
                </c:pt>
                <c:pt idx="77">
                  <c:v>726.50903614457843</c:v>
                </c:pt>
                <c:pt idx="78">
                  <c:v>736.21428571428567</c:v>
                </c:pt>
                <c:pt idx="79">
                  <c:v>745.92058823529408</c:v>
                </c:pt>
                <c:pt idx="80">
                  <c:v>755.62790697674427</c:v>
                </c:pt>
                <c:pt idx="81">
                  <c:v>765.33620689655186</c:v>
                </c:pt>
                <c:pt idx="82">
                  <c:v>775.04545454545462</c:v>
                </c:pt>
                <c:pt idx="83">
                  <c:v>784.75561797752812</c:v>
                </c:pt>
                <c:pt idx="84">
                  <c:v>794.46666666666658</c:v>
                </c:pt>
                <c:pt idx="85">
                  <c:v>804.17857142857144</c:v>
                </c:pt>
                <c:pt idx="86">
                  <c:v>813.89130434782612</c:v>
                </c:pt>
                <c:pt idx="87">
                  <c:v>823.60483870967755</c:v>
                </c:pt>
                <c:pt idx="88">
                  <c:v>833.31914893617011</c:v>
                </c:pt>
                <c:pt idx="89">
                  <c:v>843.03421052631586</c:v>
                </c:pt>
                <c:pt idx="90">
                  <c:v>852.75</c:v>
                </c:pt>
                <c:pt idx="91">
                  <c:v>862.4664948453609</c:v>
                </c:pt>
                <c:pt idx="92">
                  <c:v>872.18367346938771</c:v>
                </c:pt>
                <c:pt idx="93">
                  <c:v>881.90151515151513</c:v>
                </c:pt>
                <c:pt idx="94">
                  <c:v>891.61999999999989</c:v>
                </c:pt>
                <c:pt idx="95">
                  <c:v>901.33910891089101</c:v>
                </c:pt>
                <c:pt idx="96">
                  <c:v>911.05882352941182</c:v>
                </c:pt>
                <c:pt idx="97">
                  <c:v>920.77912621359224</c:v>
                </c:pt>
                <c:pt idx="98">
                  <c:v>930.5</c:v>
                </c:pt>
                <c:pt idx="99">
                  <c:v>940.22142857142865</c:v>
                </c:pt>
                <c:pt idx="100">
                  <c:v>949.94339622641508</c:v>
                </c:pt>
              </c:numCache>
            </c:numRef>
          </c:val>
          <c:smooth val="0"/>
        </c:ser>
        <c:ser>
          <c:idx val="1"/>
          <c:order val="1"/>
          <c:tx>
            <c:strRef>
              <c:f>Données!$D$2:$D$102</c:f>
              <c:strCache>
                <c:ptCount val="1"/>
                <c:pt idx="0">
                  <c:v>44,00 48,90 53,80 58,70 63,60 68,50 73,40 78,30 83,20 88,10 93,00 97,90 102,80 107,70 112,60 117,50 122,40 127,30 132,20 137,10 142,00 149,50 157,00 164,50 172,00 179,50 187,00 194,50 202,00 209,50 217,00 224,50 232,00 239,50 247,00 254,50 262,00 269,50 2</c:v>
                </c:pt>
              </c:strCache>
            </c:strRef>
          </c:tx>
          <c:marker>
            <c:symbol val="none"/>
          </c:marker>
          <c:cat>
            <c:numRef>
              <c:f>Données!$B$2:$B$102</c:f>
              <c:numCache>
                <c:formatCode>0</c:formatCode>
                <c:ptCount val="101"/>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cat>
          <c:val>
            <c:numLit>
              <c:formatCode>General</c:formatCode>
              <c:ptCount val="1"/>
              <c:pt idx="0">
                <c:v>1</c:v>
              </c:pt>
            </c:numLit>
          </c:val>
          <c:smooth val="0"/>
        </c:ser>
        <c:ser>
          <c:idx val="2"/>
          <c:order val="2"/>
          <c:tx>
            <c:v>SIBA 2013</c:v>
          </c:tx>
          <c:spPr>
            <a:ln>
              <a:solidFill>
                <a:srgbClr val="FF0000"/>
              </a:solidFill>
            </a:ln>
          </c:spPr>
          <c:marker>
            <c:symbol val="none"/>
          </c:marker>
          <c:cat>
            <c:numRef>
              <c:f>Données!$B$2:$B$102</c:f>
              <c:numCache>
                <c:formatCode>0</c:formatCode>
                <c:ptCount val="101"/>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cat>
          <c:val>
            <c:numRef>
              <c:f>Données!$D$2:$D$102</c:f>
              <c:numCache>
                <c:formatCode>0.00</c:formatCode>
                <c:ptCount val="101"/>
                <c:pt idx="0">
                  <c:v>44</c:v>
                </c:pt>
                <c:pt idx="1">
                  <c:v>48.9</c:v>
                </c:pt>
                <c:pt idx="2">
                  <c:v>53.8</c:v>
                </c:pt>
                <c:pt idx="3">
                  <c:v>58.7</c:v>
                </c:pt>
                <c:pt idx="4">
                  <c:v>63.6</c:v>
                </c:pt>
                <c:pt idx="5">
                  <c:v>68.5</c:v>
                </c:pt>
                <c:pt idx="6">
                  <c:v>73.400000000000006</c:v>
                </c:pt>
                <c:pt idx="7">
                  <c:v>78.3</c:v>
                </c:pt>
                <c:pt idx="8">
                  <c:v>83.2</c:v>
                </c:pt>
                <c:pt idx="9">
                  <c:v>88.1</c:v>
                </c:pt>
                <c:pt idx="10">
                  <c:v>93</c:v>
                </c:pt>
                <c:pt idx="11">
                  <c:v>97.9</c:v>
                </c:pt>
                <c:pt idx="12">
                  <c:v>102.8</c:v>
                </c:pt>
                <c:pt idx="13">
                  <c:v>107.69999999999999</c:v>
                </c:pt>
                <c:pt idx="14">
                  <c:v>112.6</c:v>
                </c:pt>
                <c:pt idx="15">
                  <c:v>117.5</c:v>
                </c:pt>
                <c:pt idx="16">
                  <c:v>122.4</c:v>
                </c:pt>
                <c:pt idx="17">
                  <c:v>127.3</c:v>
                </c:pt>
                <c:pt idx="18">
                  <c:v>132.19999999999999</c:v>
                </c:pt>
                <c:pt idx="19">
                  <c:v>137.1</c:v>
                </c:pt>
                <c:pt idx="20">
                  <c:v>142</c:v>
                </c:pt>
                <c:pt idx="21">
                  <c:v>149.5</c:v>
                </c:pt>
                <c:pt idx="22">
                  <c:v>157</c:v>
                </c:pt>
                <c:pt idx="23">
                  <c:v>164.5</c:v>
                </c:pt>
                <c:pt idx="24">
                  <c:v>172</c:v>
                </c:pt>
                <c:pt idx="25">
                  <c:v>179.5</c:v>
                </c:pt>
                <c:pt idx="26">
                  <c:v>187</c:v>
                </c:pt>
                <c:pt idx="27">
                  <c:v>194.5</c:v>
                </c:pt>
                <c:pt idx="28">
                  <c:v>202</c:v>
                </c:pt>
                <c:pt idx="29">
                  <c:v>209.5</c:v>
                </c:pt>
                <c:pt idx="30">
                  <c:v>217</c:v>
                </c:pt>
                <c:pt idx="31">
                  <c:v>224.5</c:v>
                </c:pt>
                <c:pt idx="32">
                  <c:v>232</c:v>
                </c:pt>
                <c:pt idx="33">
                  <c:v>239.5</c:v>
                </c:pt>
                <c:pt idx="34">
                  <c:v>247</c:v>
                </c:pt>
                <c:pt idx="35">
                  <c:v>254.5</c:v>
                </c:pt>
                <c:pt idx="36">
                  <c:v>262</c:v>
                </c:pt>
                <c:pt idx="37">
                  <c:v>269.5</c:v>
                </c:pt>
                <c:pt idx="38">
                  <c:v>277</c:v>
                </c:pt>
                <c:pt idx="39">
                  <c:v>284.5</c:v>
                </c:pt>
                <c:pt idx="40">
                  <c:v>292</c:v>
                </c:pt>
                <c:pt idx="41">
                  <c:v>299.5</c:v>
                </c:pt>
                <c:pt idx="42">
                  <c:v>307</c:v>
                </c:pt>
                <c:pt idx="43">
                  <c:v>314.5</c:v>
                </c:pt>
                <c:pt idx="44">
                  <c:v>322</c:v>
                </c:pt>
                <c:pt idx="45">
                  <c:v>329.5</c:v>
                </c:pt>
                <c:pt idx="46">
                  <c:v>337</c:v>
                </c:pt>
                <c:pt idx="47">
                  <c:v>344.5</c:v>
                </c:pt>
                <c:pt idx="48">
                  <c:v>352</c:v>
                </c:pt>
                <c:pt idx="49">
                  <c:v>359.5</c:v>
                </c:pt>
                <c:pt idx="50">
                  <c:v>367</c:v>
                </c:pt>
                <c:pt idx="51">
                  <c:v>375.3</c:v>
                </c:pt>
                <c:pt idx="52">
                  <c:v>383.6</c:v>
                </c:pt>
                <c:pt idx="53">
                  <c:v>391.9</c:v>
                </c:pt>
                <c:pt idx="54">
                  <c:v>400.2</c:v>
                </c:pt>
                <c:pt idx="55">
                  <c:v>408.5</c:v>
                </c:pt>
                <c:pt idx="56">
                  <c:v>416.8</c:v>
                </c:pt>
                <c:pt idx="57">
                  <c:v>425.1</c:v>
                </c:pt>
                <c:pt idx="58">
                  <c:v>433.4</c:v>
                </c:pt>
                <c:pt idx="59">
                  <c:v>441.7</c:v>
                </c:pt>
                <c:pt idx="60">
                  <c:v>450</c:v>
                </c:pt>
                <c:pt idx="61">
                  <c:v>458.3</c:v>
                </c:pt>
                <c:pt idx="62">
                  <c:v>466.6</c:v>
                </c:pt>
                <c:pt idx="63">
                  <c:v>474.9</c:v>
                </c:pt>
                <c:pt idx="64">
                  <c:v>483.2</c:v>
                </c:pt>
                <c:pt idx="65">
                  <c:v>491.5</c:v>
                </c:pt>
                <c:pt idx="66">
                  <c:v>499.8</c:v>
                </c:pt>
                <c:pt idx="67">
                  <c:v>508.09999999999997</c:v>
                </c:pt>
                <c:pt idx="68">
                  <c:v>516.4</c:v>
                </c:pt>
                <c:pt idx="69">
                  <c:v>524.70000000000005</c:v>
                </c:pt>
                <c:pt idx="70">
                  <c:v>533</c:v>
                </c:pt>
                <c:pt idx="71">
                  <c:v>541.29999999999995</c:v>
                </c:pt>
                <c:pt idx="72">
                  <c:v>549.59999999999991</c:v>
                </c:pt>
                <c:pt idx="73">
                  <c:v>557.9</c:v>
                </c:pt>
                <c:pt idx="74">
                  <c:v>566.20000000000005</c:v>
                </c:pt>
                <c:pt idx="75">
                  <c:v>574.5</c:v>
                </c:pt>
                <c:pt idx="76">
                  <c:v>582.79999999999995</c:v>
                </c:pt>
                <c:pt idx="77">
                  <c:v>591.1</c:v>
                </c:pt>
                <c:pt idx="78">
                  <c:v>599.4</c:v>
                </c:pt>
                <c:pt idx="79">
                  <c:v>607.70000000000005</c:v>
                </c:pt>
                <c:pt idx="80">
                  <c:v>616</c:v>
                </c:pt>
                <c:pt idx="81">
                  <c:v>624.29999999999995</c:v>
                </c:pt>
                <c:pt idx="82">
                  <c:v>632.6</c:v>
                </c:pt>
                <c:pt idx="83">
                  <c:v>640.9</c:v>
                </c:pt>
                <c:pt idx="84">
                  <c:v>649.19999999999993</c:v>
                </c:pt>
                <c:pt idx="85">
                  <c:v>657.5</c:v>
                </c:pt>
                <c:pt idx="86">
                  <c:v>665.8</c:v>
                </c:pt>
                <c:pt idx="87">
                  <c:v>674.1</c:v>
                </c:pt>
                <c:pt idx="88">
                  <c:v>682.4</c:v>
                </c:pt>
                <c:pt idx="89">
                  <c:v>690.69999999999993</c:v>
                </c:pt>
                <c:pt idx="90">
                  <c:v>699</c:v>
                </c:pt>
                <c:pt idx="91">
                  <c:v>707.3</c:v>
                </c:pt>
                <c:pt idx="92">
                  <c:v>715.6</c:v>
                </c:pt>
                <c:pt idx="93">
                  <c:v>723.9</c:v>
                </c:pt>
                <c:pt idx="94">
                  <c:v>732.19999999999993</c:v>
                </c:pt>
                <c:pt idx="95">
                  <c:v>740.5</c:v>
                </c:pt>
                <c:pt idx="96">
                  <c:v>748.8</c:v>
                </c:pt>
                <c:pt idx="97">
                  <c:v>757.1</c:v>
                </c:pt>
                <c:pt idx="98">
                  <c:v>765.4</c:v>
                </c:pt>
                <c:pt idx="99">
                  <c:v>773.69999999999993</c:v>
                </c:pt>
                <c:pt idx="100">
                  <c:v>782</c:v>
                </c:pt>
              </c:numCache>
            </c:numRef>
          </c:val>
          <c:smooth val="0"/>
        </c:ser>
        <c:ser>
          <c:idx val="3"/>
          <c:order val="3"/>
          <c:tx>
            <c:v>SIBA 2012</c:v>
          </c:tx>
          <c:spPr>
            <a:ln>
              <a:solidFill>
                <a:srgbClr val="92D050"/>
              </a:solidFill>
            </a:ln>
          </c:spPr>
          <c:marker>
            <c:symbol val="none"/>
          </c:marker>
          <c:val>
            <c:numRef>
              <c:f>Données!$E$2:$E$102</c:f>
              <c:numCache>
                <c:formatCode>0.00</c:formatCode>
                <c:ptCount val="101"/>
                <c:pt idx="0">
                  <c:v>35</c:v>
                </c:pt>
                <c:pt idx="1">
                  <c:v>41.8</c:v>
                </c:pt>
                <c:pt idx="2">
                  <c:v>48.6</c:v>
                </c:pt>
                <c:pt idx="3">
                  <c:v>55.400000000000006</c:v>
                </c:pt>
                <c:pt idx="4">
                  <c:v>62.2</c:v>
                </c:pt>
                <c:pt idx="5">
                  <c:v>69</c:v>
                </c:pt>
                <c:pt idx="6">
                  <c:v>75.800000000000011</c:v>
                </c:pt>
                <c:pt idx="7">
                  <c:v>82.6</c:v>
                </c:pt>
                <c:pt idx="8">
                  <c:v>89.4</c:v>
                </c:pt>
                <c:pt idx="9">
                  <c:v>96.2</c:v>
                </c:pt>
                <c:pt idx="10">
                  <c:v>103</c:v>
                </c:pt>
                <c:pt idx="11">
                  <c:v>109.80000000000001</c:v>
                </c:pt>
                <c:pt idx="12">
                  <c:v>116.60000000000001</c:v>
                </c:pt>
                <c:pt idx="13">
                  <c:v>123.4</c:v>
                </c:pt>
                <c:pt idx="14">
                  <c:v>130.19999999999999</c:v>
                </c:pt>
                <c:pt idx="15">
                  <c:v>137</c:v>
                </c:pt>
                <c:pt idx="16">
                  <c:v>143.80000000000001</c:v>
                </c:pt>
                <c:pt idx="17">
                  <c:v>150.60000000000002</c:v>
                </c:pt>
                <c:pt idx="18">
                  <c:v>157.4</c:v>
                </c:pt>
                <c:pt idx="19">
                  <c:v>164.20000000000002</c:v>
                </c:pt>
                <c:pt idx="20">
                  <c:v>171</c:v>
                </c:pt>
                <c:pt idx="21">
                  <c:v>179.8</c:v>
                </c:pt>
                <c:pt idx="22">
                  <c:v>188.6</c:v>
                </c:pt>
                <c:pt idx="23">
                  <c:v>197.4</c:v>
                </c:pt>
                <c:pt idx="24">
                  <c:v>206.2</c:v>
                </c:pt>
                <c:pt idx="25">
                  <c:v>215</c:v>
                </c:pt>
                <c:pt idx="26">
                  <c:v>223.8</c:v>
                </c:pt>
                <c:pt idx="27">
                  <c:v>232.6</c:v>
                </c:pt>
                <c:pt idx="28">
                  <c:v>241.4</c:v>
                </c:pt>
                <c:pt idx="29">
                  <c:v>250.2</c:v>
                </c:pt>
                <c:pt idx="30">
                  <c:v>259</c:v>
                </c:pt>
                <c:pt idx="31">
                  <c:v>267.8</c:v>
                </c:pt>
                <c:pt idx="32">
                  <c:v>276.60000000000002</c:v>
                </c:pt>
                <c:pt idx="33">
                  <c:v>285.39999999999998</c:v>
                </c:pt>
                <c:pt idx="34">
                  <c:v>294.2</c:v>
                </c:pt>
                <c:pt idx="35">
                  <c:v>303</c:v>
                </c:pt>
                <c:pt idx="36">
                  <c:v>311.8</c:v>
                </c:pt>
                <c:pt idx="37">
                  <c:v>320.60000000000002</c:v>
                </c:pt>
                <c:pt idx="38">
                  <c:v>329.4</c:v>
                </c:pt>
                <c:pt idx="39">
                  <c:v>338.2</c:v>
                </c:pt>
                <c:pt idx="40">
                  <c:v>347</c:v>
                </c:pt>
                <c:pt idx="41">
                  <c:v>355.8</c:v>
                </c:pt>
                <c:pt idx="42">
                  <c:v>364.6</c:v>
                </c:pt>
                <c:pt idx="43">
                  <c:v>373.4</c:v>
                </c:pt>
                <c:pt idx="44">
                  <c:v>382.2</c:v>
                </c:pt>
                <c:pt idx="45">
                  <c:v>391</c:v>
                </c:pt>
                <c:pt idx="46">
                  <c:v>399.8</c:v>
                </c:pt>
                <c:pt idx="47">
                  <c:v>408.6</c:v>
                </c:pt>
                <c:pt idx="48">
                  <c:v>417.4</c:v>
                </c:pt>
                <c:pt idx="49">
                  <c:v>426.2</c:v>
                </c:pt>
                <c:pt idx="50">
                  <c:v>435</c:v>
                </c:pt>
                <c:pt idx="51">
                  <c:v>444.8</c:v>
                </c:pt>
                <c:pt idx="52">
                  <c:v>454.6</c:v>
                </c:pt>
                <c:pt idx="53">
                  <c:v>464.4</c:v>
                </c:pt>
                <c:pt idx="54">
                  <c:v>474.2</c:v>
                </c:pt>
                <c:pt idx="55">
                  <c:v>484</c:v>
                </c:pt>
                <c:pt idx="56">
                  <c:v>493.8</c:v>
                </c:pt>
                <c:pt idx="57">
                  <c:v>503.6</c:v>
                </c:pt>
                <c:pt idx="58">
                  <c:v>513.4</c:v>
                </c:pt>
                <c:pt idx="59">
                  <c:v>523.20000000000005</c:v>
                </c:pt>
                <c:pt idx="60">
                  <c:v>533</c:v>
                </c:pt>
                <c:pt idx="61">
                  <c:v>542.79999999999995</c:v>
                </c:pt>
                <c:pt idx="62">
                  <c:v>552.6</c:v>
                </c:pt>
                <c:pt idx="63">
                  <c:v>562.4</c:v>
                </c:pt>
                <c:pt idx="64">
                  <c:v>572.20000000000005</c:v>
                </c:pt>
                <c:pt idx="65">
                  <c:v>582</c:v>
                </c:pt>
                <c:pt idx="66">
                  <c:v>591.79999999999995</c:v>
                </c:pt>
                <c:pt idx="67">
                  <c:v>601.6</c:v>
                </c:pt>
                <c:pt idx="68">
                  <c:v>611.4</c:v>
                </c:pt>
                <c:pt idx="69">
                  <c:v>621.20000000000005</c:v>
                </c:pt>
                <c:pt idx="70">
                  <c:v>631</c:v>
                </c:pt>
                <c:pt idx="71">
                  <c:v>640.79999999999995</c:v>
                </c:pt>
                <c:pt idx="72">
                  <c:v>650.6</c:v>
                </c:pt>
                <c:pt idx="73">
                  <c:v>660.4</c:v>
                </c:pt>
                <c:pt idx="74">
                  <c:v>670.2</c:v>
                </c:pt>
                <c:pt idx="75">
                  <c:v>680</c:v>
                </c:pt>
                <c:pt idx="76">
                  <c:v>689.8</c:v>
                </c:pt>
                <c:pt idx="77">
                  <c:v>699.6</c:v>
                </c:pt>
                <c:pt idx="78">
                  <c:v>709.4</c:v>
                </c:pt>
                <c:pt idx="79">
                  <c:v>719.2</c:v>
                </c:pt>
                <c:pt idx="80">
                  <c:v>729</c:v>
                </c:pt>
                <c:pt idx="81">
                  <c:v>738.8</c:v>
                </c:pt>
                <c:pt idx="82">
                  <c:v>748.6</c:v>
                </c:pt>
                <c:pt idx="83">
                  <c:v>758.4</c:v>
                </c:pt>
                <c:pt idx="84">
                  <c:v>768.2</c:v>
                </c:pt>
                <c:pt idx="85">
                  <c:v>778</c:v>
                </c:pt>
                <c:pt idx="86">
                  <c:v>787.8</c:v>
                </c:pt>
                <c:pt idx="87">
                  <c:v>797.6</c:v>
                </c:pt>
                <c:pt idx="88">
                  <c:v>807.4</c:v>
                </c:pt>
                <c:pt idx="89">
                  <c:v>817.2</c:v>
                </c:pt>
                <c:pt idx="90">
                  <c:v>827</c:v>
                </c:pt>
                <c:pt idx="91">
                  <c:v>836.8</c:v>
                </c:pt>
                <c:pt idx="92">
                  <c:v>846.6</c:v>
                </c:pt>
                <c:pt idx="93">
                  <c:v>856.4</c:v>
                </c:pt>
                <c:pt idx="94">
                  <c:v>866.2</c:v>
                </c:pt>
                <c:pt idx="95">
                  <c:v>876</c:v>
                </c:pt>
                <c:pt idx="96">
                  <c:v>885.8</c:v>
                </c:pt>
                <c:pt idx="97">
                  <c:v>895.6</c:v>
                </c:pt>
                <c:pt idx="98">
                  <c:v>905.4</c:v>
                </c:pt>
                <c:pt idx="99">
                  <c:v>915.2</c:v>
                </c:pt>
                <c:pt idx="100">
                  <c:v>925</c:v>
                </c:pt>
              </c:numCache>
            </c:numRef>
          </c:val>
          <c:smooth val="0"/>
        </c:ser>
        <c:dLbls>
          <c:showLegendKey val="0"/>
          <c:showVal val="0"/>
          <c:showCatName val="0"/>
          <c:showSerName val="0"/>
          <c:showPercent val="0"/>
          <c:showBubbleSize val="0"/>
        </c:dLbls>
        <c:marker val="1"/>
        <c:smooth val="0"/>
        <c:axId val="151512192"/>
        <c:axId val="151513728"/>
      </c:lineChart>
      <c:catAx>
        <c:axId val="151512192"/>
        <c:scaling>
          <c:orientation val="minMax"/>
        </c:scaling>
        <c:delete val="0"/>
        <c:axPos val="b"/>
        <c:numFmt formatCode="0" sourceLinked="1"/>
        <c:majorTickMark val="none"/>
        <c:minorTickMark val="none"/>
        <c:tickLblPos val="nextTo"/>
        <c:crossAx val="151513728"/>
        <c:crosses val="autoZero"/>
        <c:auto val="1"/>
        <c:lblAlgn val="ctr"/>
        <c:lblOffset val="100"/>
        <c:noMultiLvlLbl val="0"/>
      </c:catAx>
      <c:valAx>
        <c:axId val="151513728"/>
        <c:scaling>
          <c:orientation val="minMax"/>
        </c:scaling>
        <c:delete val="0"/>
        <c:axPos val="l"/>
        <c:majorGridlines/>
        <c:title>
          <c:tx>
            <c:rich>
              <a:bodyPr/>
              <a:lstStyle/>
              <a:p>
                <a:pPr>
                  <a:defRPr/>
                </a:pPr>
                <a:r>
                  <a:rPr lang="fr-FR"/>
                  <a:t>Montant facturé</a:t>
                </a:r>
                <a:r>
                  <a:rPr lang="fr-FR" baseline="0"/>
                  <a:t>   € </a:t>
                </a:r>
                <a:endParaRPr lang="fr-FR"/>
              </a:p>
            </c:rich>
          </c:tx>
          <c:overlay val="0"/>
        </c:title>
        <c:numFmt formatCode="0.00" sourceLinked="1"/>
        <c:majorTickMark val="none"/>
        <c:minorTickMark val="none"/>
        <c:tickLblPos val="nextTo"/>
        <c:crossAx val="15151219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Simulation</c:v>
          </c:tx>
          <c:marker>
            <c:symbol val="none"/>
          </c:marker>
          <c:cat>
            <c:numRef>
              <c:f>Données!$B$2:$B$27</c:f>
              <c:numCache>
                <c:formatCode>0</c:formatCode>
                <c:ptCount val="26"/>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numCache>
            </c:numRef>
          </c:cat>
          <c:val>
            <c:numRef>
              <c:f>Données!$C$2:$C$27</c:f>
              <c:numCache>
                <c:formatCode>0.00</c:formatCode>
                <c:ptCount val="26"/>
                <c:pt idx="0">
                  <c:v>24</c:v>
                </c:pt>
                <c:pt idx="1">
                  <c:v>26.321428571428569</c:v>
                </c:pt>
                <c:pt idx="2">
                  <c:v>30.5</c:v>
                </c:pt>
                <c:pt idx="3">
                  <c:v>35.916666666666671</c:v>
                </c:pt>
                <c:pt idx="4">
                  <c:v>42.2</c:v>
                </c:pt>
                <c:pt idx="5">
                  <c:v>49.113636363636367</c:v>
                </c:pt>
                <c:pt idx="6">
                  <c:v>56.500000000000007</c:v>
                </c:pt>
                <c:pt idx="7">
                  <c:v>64.25</c:v>
                </c:pt>
                <c:pt idx="8">
                  <c:v>72.285714285714292</c:v>
                </c:pt>
                <c:pt idx="9">
                  <c:v>80.550000000000011</c:v>
                </c:pt>
                <c:pt idx="10">
                  <c:v>89</c:v>
                </c:pt>
                <c:pt idx="11">
                  <c:v>97.60294117647058</c:v>
                </c:pt>
                <c:pt idx="12">
                  <c:v>106.33333333333333</c:v>
                </c:pt>
                <c:pt idx="13">
                  <c:v>115.17105263157895</c:v>
                </c:pt>
                <c:pt idx="14">
                  <c:v>124.10000000000001</c:v>
                </c:pt>
                <c:pt idx="15">
                  <c:v>133.10714285714289</c:v>
                </c:pt>
                <c:pt idx="16">
                  <c:v>142.18181818181816</c:v>
                </c:pt>
                <c:pt idx="17">
                  <c:v>151.31521739130437</c:v>
                </c:pt>
                <c:pt idx="18">
                  <c:v>160.50000000000003</c:v>
                </c:pt>
                <c:pt idx="19">
                  <c:v>169.73</c:v>
                </c:pt>
                <c:pt idx="20">
                  <c:v>179</c:v>
                </c:pt>
                <c:pt idx="21">
                  <c:v>188.30555555555557</c:v>
                </c:pt>
                <c:pt idx="22">
                  <c:v>197.64285714285714</c:v>
                </c:pt>
                <c:pt idx="23">
                  <c:v>207.00862068965517</c:v>
                </c:pt>
                <c:pt idx="24">
                  <c:v>216.40000000000003</c:v>
                </c:pt>
                <c:pt idx="25">
                  <c:v>225.81451612903226</c:v>
                </c:pt>
              </c:numCache>
            </c:numRef>
          </c:val>
          <c:smooth val="0"/>
        </c:ser>
        <c:ser>
          <c:idx val="2"/>
          <c:order val="1"/>
          <c:tx>
            <c:v>SIBA 2013</c:v>
          </c:tx>
          <c:spPr>
            <a:ln>
              <a:solidFill>
                <a:srgbClr val="FF0000"/>
              </a:solidFill>
            </a:ln>
          </c:spPr>
          <c:marker>
            <c:symbol val="none"/>
          </c:marker>
          <c:cat>
            <c:numRef>
              <c:f>Données!$B$2:$B$27</c:f>
              <c:numCache>
                <c:formatCode>0</c:formatCode>
                <c:ptCount val="26"/>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numCache>
            </c:numRef>
          </c:cat>
          <c:val>
            <c:numRef>
              <c:f>Données!$D$2:$D$27</c:f>
              <c:numCache>
                <c:formatCode>0.00</c:formatCode>
                <c:ptCount val="26"/>
                <c:pt idx="0">
                  <c:v>44</c:v>
                </c:pt>
                <c:pt idx="1">
                  <c:v>48.9</c:v>
                </c:pt>
                <c:pt idx="2">
                  <c:v>53.8</c:v>
                </c:pt>
                <c:pt idx="3">
                  <c:v>58.7</c:v>
                </c:pt>
                <c:pt idx="4">
                  <c:v>63.6</c:v>
                </c:pt>
                <c:pt idx="5">
                  <c:v>68.5</c:v>
                </c:pt>
                <c:pt idx="6">
                  <c:v>73.400000000000006</c:v>
                </c:pt>
                <c:pt idx="7">
                  <c:v>78.3</c:v>
                </c:pt>
                <c:pt idx="8">
                  <c:v>83.2</c:v>
                </c:pt>
                <c:pt idx="9">
                  <c:v>88.1</c:v>
                </c:pt>
                <c:pt idx="10">
                  <c:v>93</c:v>
                </c:pt>
                <c:pt idx="11">
                  <c:v>97.9</c:v>
                </c:pt>
                <c:pt idx="12">
                  <c:v>102.8</c:v>
                </c:pt>
                <c:pt idx="13">
                  <c:v>107.69999999999999</c:v>
                </c:pt>
                <c:pt idx="14">
                  <c:v>112.6</c:v>
                </c:pt>
                <c:pt idx="15">
                  <c:v>117.5</c:v>
                </c:pt>
                <c:pt idx="16">
                  <c:v>122.4</c:v>
                </c:pt>
                <c:pt idx="17">
                  <c:v>127.3</c:v>
                </c:pt>
                <c:pt idx="18">
                  <c:v>132.19999999999999</c:v>
                </c:pt>
                <c:pt idx="19">
                  <c:v>137.1</c:v>
                </c:pt>
                <c:pt idx="20">
                  <c:v>142</c:v>
                </c:pt>
                <c:pt idx="21">
                  <c:v>149.5</c:v>
                </c:pt>
                <c:pt idx="22">
                  <c:v>157</c:v>
                </c:pt>
                <c:pt idx="23">
                  <c:v>164.5</c:v>
                </c:pt>
                <c:pt idx="24">
                  <c:v>172</c:v>
                </c:pt>
                <c:pt idx="25">
                  <c:v>179.5</c:v>
                </c:pt>
              </c:numCache>
            </c:numRef>
          </c:val>
          <c:smooth val="0"/>
        </c:ser>
        <c:ser>
          <c:idx val="3"/>
          <c:order val="2"/>
          <c:tx>
            <c:v>SIBA 2012</c:v>
          </c:tx>
          <c:spPr>
            <a:ln>
              <a:solidFill>
                <a:srgbClr val="92D050"/>
              </a:solidFill>
            </a:ln>
          </c:spPr>
          <c:marker>
            <c:symbol val="none"/>
          </c:marker>
          <c:cat>
            <c:numRef>
              <c:f>Données!$B$2:$B$27</c:f>
              <c:numCache>
                <c:formatCode>0</c:formatCode>
                <c:ptCount val="26"/>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numCache>
            </c:numRef>
          </c:cat>
          <c:val>
            <c:numRef>
              <c:f>Données!$E$2:$E$27</c:f>
              <c:numCache>
                <c:formatCode>0.00</c:formatCode>
                <c:ptCount val="26"/>
                <c:pt idx="0">
                  <c:v>35</c:v>
                </c:pt>
                <c:pt idx="1">
                  <c:v>41.8</c:v>
                </c:pt>
                <c:pt idx="2">
                  <c:v>48.6</c:v>
                </c:pt>
                <c:pt idx="3">
                  <c:v>55.400000000000006</c:v>
                </c:pt>
                <c:pt idx="4">
                  <c:v>62.2</c:v>
                </c:pt>
                <c:pt idx="5">
                  <c:v>69</c:v>
                </c:pt>
                <c:pt idx="6">
                  <c:v>75.800000000000011</c:v>
                </c:pt>
                <c:pt idx="7">
                  <c:v>82.6</c:v>
                </c:pt>
                <c:pt idx="8">
                  <c:v>89.4</c:v>
                </c:pt>
                <c:pt idx="9">
                  <c:v>96.2</c:v>
                </c:pt>
                <c:pt idx="10">
                  <c:v>103</c:v>
                </c:pt>
                <c:pt idx="11">
                  <c:v>109.80000000000001</c:v>
                </c:pt>
                <c:pt idx="12">
                  <c:v>116.60000000000001</c:v>
                </c:pt>
                <c:pt idx="13">
                  <c:v>123.4</c:v>
                </c:pt>
                <c:pt idx="14">
                  <c:v>130.19999999999999</c:v>
                </c:pt>
                <c:pt idx="15">
                  <c:v>137</c:v>
                </c:pt>
                <c:pt idx="16">
                  <c:v>143.80000000000001</c:v>
                </c:pt>
                <c:pt idx="17">
                  <c:v>150.60000000000002</c:v>
                </c:pt>
                <c:pt idx="18">
                  <c:v>157.4</c:v>
                </c:pt>
                <c:pt idx="19">
                  <c:v>164.20000000000002</c:v>
                </c:pt>
                <c:pt idx="20">
                  <c:v>171</c:v>
                </c:pt>
                <c:pt idx="21">
                  <c:v>179.8</c:v>
                </c:pt>
                <c:pt idx="22">
                  <c:v>188.6</c:v>
                </c:pt>
                <c:pt idx="23">
                  <c:v>197.4</c:v>
                </c:pt>
                <c:pt idx="24">
                  <c:v>206.2</c:v>
                </c:pt>
                <c:pt idx="25">
                  <c:v>215</c:v>
                </c:pt>
              </c:numCache>
            </c:numRef>
          </c:val>
          <c:smooth val="0"/>
        </c:ser>
        <c:ser>
          <c:idx val="1"/>
          <c:order val="3"/>
          <c:tx>
            <c:strRef>
              <c:f>Données!$D$2:$D$102</c:f>
              <c:strCache>
                <c:ptCount val="1"/>
                <c:pt idx="0">
                  <c:v>44,00 48,90 53,80 58,70 63,60 68,50 73,40 78,30 83,20 88,10 93,00 97,90 102,80 107,70 112,60 117,50 122,40 127,30 132,20 137,10 142,00 149,50 157,00 164,50 172,00 179,50 187,00 194,50 202,00 209,50 217,00 224,50 232,00 239,50 247,00 254,50 262,00 269,50 2</c:v>
                </c:pt>
              </c:strCache>
            </c:strRef>
          </c:tx>
          <c:marker>
            <c:symbol val="none"/>
          </c:marker>
          <c:cat>
            <c:numRef>
              <c:f>Données!$B$2:$B$27</c:f>
              <c:numCache>
                <c:formatCode>0</c:formatCode>
                <c:ptCount val="26"/>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numCache>
            </c:numRef>
          </c:cat>
          <c:val>
            <c:numLit>
              <c:formatCode>General</c:formatCode>
              <c:ptCount val="1"/>
              <c:pt idx="0">
                <c:v>1</c:v>
              </c:pt>
            </c:numLit>
          </c:val>
          <c:smooth val="0"/>
        </c:ser>
        <c:dLbls>
          <c:showLegendKey val="0"/>
          <c:showVal val="0"/>
          <c:showCatName val="0"/>
          <c:showSerName val="0"/>
          <c:showPercent val="0"/>
          <c:showBubbleSize val="0"/>
        </c:dLbls>
        <c:marker val="1"/>
        <c:smooth val="0"/>
        <c:axId val="152154880"/>
        <c:axId val="152156416"/>
      </c:lineChart>
      <c:catAx>
        <c:axId val="152154880"/>
        <c:scaling>
          <c:orientation val="minMax"/>
        </c:scaling>
        <c:delete val="0"/>
        <c:axPos val="b"/>
        <c:numFmt formatCode="0" sourceLinked="1"/>
        <c:majorTickMark val="none"/>
        <c:minorTickMark val="none"/>
        <c:tickLblPos val="nextTo"/>
        <c:crossAx val="152156416"/>
        <c:crosses val="autoZero"/>
        <c:auto val="1"/>
        <c:lblAlgn val="ctr"/>
        <c:lblOffset val="100"/>
        <c:noMultiLvlLbl val="0"/>
      </c:catAx>
      <c:valAx>
        <c:axId val="152156416"/>
        <c:scaling>
          <c:orientation val="minMax"/>
        </c:scaling>
        <c:delete val="0"/>
        <c:axPos val="l"/>
        <c:majorGridlines/>
        <c:title>
          <c:tx>
            <c:rich>
              <a:bodyPr/>
              <a:lstStyle/>
              <a:p>
                <a:pPr>
                  <a:defRPr/>
                </a:pPr>
                <a:r>
                  <a:rPr lang="fr-FR"/>
                  <a:t>Montant facturé</a:t>
                </a:r>
                <a:r>
                  <a:rPr lang="fr-FR" baseline="0"/>
                  <a:t>   € </a:t>
                </a:r>
                <a:endParaRPr lang="fr-FR"/>
              </a:p>
            </c:rich>
          </c:tx>
          <c:overlay val="0"/>
        </c:title>
        <c:numFmt formatCode="0.00" sourceLinked="1"/>
        <c:majorTickMark val="none"/>
        <c:minorTickMark val="none"/>
        <c:tickLblPos val="nextTo"/>
        <c:crossAx val="15215488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10</xdr:col>
      <xdr:colOff>31680</xdr:colOff>
      <xdr:row>31</xdr:row>
      <xdr:rowOff>7620</xdr:rowOff>
    </xdr:to>
    <xdr:pic>
      <xdr:nvPicPr>
        <xdr:cNvPr id="5" name="Image 4" descr="http://grapheur.cours-de-math.eu/graph.php?a0=2&amp;a1=1%2B%28x-100%29%2F%281%2Ax%2B100%2B20%29&amp;a2=1%2B%28x-100%29%2F%282%2Ax%2B100%2B20%29&amp;a3=1%2B%28x-100%29%2F%283%2Ax%2B100%2B20%29&amp;a4=1&amp;a5=4&amp;a6=8&amp;a7=1&amp;a8=1&amp;a9=1&amp;b0=500&amp;b1=500&amp;b2=0&amp;b3=1000&amp;b4=0&amp;b5=2&amp;b6=10&amp;b7=10&amp;b8=5&amp;b9=5&amp;c0=2&amp;c1=0&amp;c2=1&amp;c3=1&amp;c4=1&amp;c5=1&amp;c6=1&amp;c7=0&amp;c8=0&amp;c9=0&amp;d0=&amp;d1=20&amp;d2=20&amp;d3=0&amp;d4=0&amp;d5=1000&amp;d6=0&amp;d7=1000&amp;d8=0&amp;d9=1000&amp;e0=&amp;e1=&amp;e2=&amp;e3=&amp;e4=14&amp;e5=14&amp;e6=13&amp;e7=12&amp;e8=0&amp;e9=0&amp;f0=0&amp;f1=1&amp;f2=1&amp;f3=0&amp;f4=0&amp;f5=&amp;f6=&amp;f7=&amp;f8=&amp;f9=&amp;g0=&amp;g1=1&amp;g2=&amp;g3=0&amp;g4=0&amp;g5=0&amp;zalt="/>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028700"/>
          <a:ext cx="7164000" cy="476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10</xdr:col>
      <xdr:colOff>31680</xdr:colOff>
      <xdr:row>59</xdr:row>
      <xdr:rowOff>7620</xdr:rowOff>
    </xdr:to>
    <xdr:pic>
      <xdr:nvPicPr>
        <xdr:cNvPr id="7" name="Image 6" descr="http://grapheur.cours-de-math.eu/graph.php?a0=2&amp;a1=1%2B%28x-100%29%2F%281%2Ax%2B100%2B20%29&amp;a2=1%2B%28x-100%29%2F%282%2Ax%2B100%2B20%29&amp;a3=1%2B%28x-100%29%2F%283%2Ax%2B100%2B20%29&amp;a4=1&amp;a5=4&amp;a6=8&amp;a7=1&amp;a8=1&amp;a9=1&amp;b0=500&amp;b1=500&amp;b2=0&amp;b3=200&amp;b4=0&amp;b5=2&amp;b6=10&amp;b7=10&amp;b8=5&amp;b9=5&amp;c0=2&amp;c1=0&amp;c2=1&amp;c3=1&amp;c4=1&amp;c5=1&amp;c6=1&amp;c7=0&amp;c8=0&amp;c9=0&amp;d0=&amp;d1=20&amp;d2=20&amp;d3=0&amp;d4=0&amp;d5=200&amp;d6=0&amp;d7=200&amp;d8=0&amp;d9=200&amp;e0=&amp;e1=&amp;e2=&amp;e3=&amp;e4=14&amp;e5=14&amp;e6=13&amp;e7=12&amp;e8=0&amp;e9=0&amp;f0=0&amp;f1=1&amp;f2=1&amp;f3=0&amp;f4=0&amp;f5=&amp;f6=&amp;f7=&amp;f8=&amp;f9=&amp;g0=&amp;g1=1&amp;g2=&amp;g3=0&amp;g4=0&amp;g5=0&amp;zalt="/>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6149340"/>
          <a:ext cx="7164000" cy="476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12</xdr:col>
      <xdr:colOff>0</xdr:colOff>
      <xdr:row>25</xdr:row>
      <xdr:rowOff>163830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28</xdr:row>
      <xdr:rowOff>0</xdr:rowOff>
    </xdr:from>
    <xdr:to>
      <xdr:col>12</xdr:col>
      <xdr:colOff>0</xdr:colOff>
      <xdr:row>50</xdr:row>
      <xdr:rowOff>163830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cques.dubosc@wanadoo.fr" TargetMode="External"/><Relationship Id="rId1" Type="http://schemas.openxmlformats.org/officeDocument/2006/relationships/hyperlink" Target="mailto:jacques.dubosc@wanadoo.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61"/>
  <sheetViews>
    <sheetView showGridLines="0" showRowColHeaders="0" tabSelected="1" view="pageBreakPreview" zoomScale="90" zoomScaleNormal="100" zoomScaleSheetLayoutView="90" workbookViewId="0"/>
  </sheetViews>
  <sheetFormatPr baseColWidth="10" defaultRowHeight="14.4" x14ac:dyDescent="0.3"/>
  <cols>
    <col min="1" max="1" width="2.77734375" style="2" customWidth="1"/>
    <col min="2" max="2" width="28.77734375" style="2" customWidth="1"/>
    <col min="3" max="17" width="7.77734375" style="2" customWidth="1"/>
    <col min="18" max="18" width="2.77734375" style="2" customWidth="1"/>
    <col min="19" max="16384" width="11.5546875" style="2"/>
  </cols>
  <sheetData>
    <row r="1" spans="1:17" x14ac:dyDescent="0.3">
      <c r="A1" s="17"/>
    </row>
    <row r="2" spans="1:17" ht="21" x14ac:dyDescent="0.3">
      <c r="C2" s="4" t="s">
        <v>37</v>
      </c>
      <c r="D2" s="3"/>
      <c r="E2" s="3"/>
      <c r="F2" s="3"/>
      <c r="G2" s="3"/>
      <c r="H2" s="3"/>
      <c r="I2" s="3"/>
      <c r="J2" s="3"/>
      <c r="K2" s="3"/>
      <c r="L2" s="3"/>
      <c r="M2" s="3"/>
    </row>
    <row r="3" spans="1:17" ht="18" customHeight="1" x14ac:dyDescent="0.3">
      <c r="C3" s="11" t="s">
        <v>49</v>
      </c>
      <c r="D3" s="3"/>
      <c r="E3" s="3"/>
      <c r="F3" s="3"/>
      <c r="G3" s="3"/>
      <c r="H3" s="3"/>
      <c r="I3" s="3"/>
      <c r="J3" s="3"/>
      <c r="K3" s="3"/>
      <c r="L3" s="3"/>
      <c r="M3" s="3"/>
    </row>
    <row r="4" spans="1:17" ht="16.05" customHeight="1" x14ac:dyDescent="0.3">
      <c r="C4" s="11" t="s">
        <v>48</v>
      </c>
      <c r="D4" s="3"/>
      <c r="E4" s="3"/>
      <c r="F4" s="3"/>
      <c r="G4" s="3"/>
      <c r="H4" s="3"/>
      <c r="I4" s="3"/>
      <c r="J4" s="3"/>
      <c r="K4" s="3"/>
      <c r="L4" s="3"/>
      <c r="M4" s="3"/>
    </row>
    <row r="5" spans="1:17" ht="16.05" customHeight="1" x14ac:dyDescent="0.3">
      <c r="C5" s="4"/>
      <c r="D5" s="3"/>
      <c r="E5" s="3"/>
      <c r="F5" s="3"/>
      <c r="G5" s="3"/>
      <c r="H5" s="3"/>
      <c r="I5" s="3"/>
      <c r="J5" s="3"/>
      <c r="K5" s="3"/>
      <c r="L5" s="3"/>
      <c r="M5" s="3"/>
    </row>
    <row r="6" spans="1:17" ht="14.4" customHeight="1" x14ac:dyDescent="0.3">
      <c r="B6" s="2" t="s">
        <v>19</v>
      </c>
      <c r="C6" s="4"/>
      <c r="D6" s="3"/>
      <c r="E6" s="3"/>
      <c r="F6" s="3"/>
      <c r="G6" s="3"/>
      <c r="H6" s="3"/>
      <c r="I6" s="3"/>
      <c r="J6" s="3"/>
      <c r="K6" s="3"/>
      <c r="L6" s="3"/>
      <c r="M6" s="3"/>
    </row>
    <row r="7" spans="1:17" ht="14.4" customHeight="1" x14ac:dyDescent="0.3">
      <c r="B7" s="70" t="s">
        <v>13</v>
      </c>
      <c r="C7" s="70"/>
      <c r="D7" s="70"/>
      <c r="E7" s="70"/>
      <c r="F7" s="70"/>
      <c r="G7" s="70"/>
      <c r="H7" s="70"/>
      <c r="I7" s="70"/>
      <c r="J7" s="70"/>
      <c r="K7" s="70"/>
      <c r="L7" s="70"/>
      <c r="M7" s="70"/>
      <c r="N7" s="70"/>
      <c r="O7" s="70"/>
      <c r="P7" s="70"/>
      <c r="Q7" s="70"/>
    </row>
    <row r="8" spans="1:17" ht="14.4" customHeight="1" x14ac:dyDescent="0.3">
      <c r="B8" s="70"/>
      <c r="C8" s="70"/>
      <c r="D8" s="70"/>
      <c r="E8" s="70"/>
      <c r="F8" s="70"/>
      <c r="G8" s="70"/>
      <c r="H8" s="70"/>
      <c r="I8" s="70"/>
      <c r="J8" s="70"/>
      <c r="K8" s="70"/>
      <c r="L8" s="70"/>
      <c r="M8" s="70"/>
      <c r="N8" s="70"/>
      <c r="O8" s="70"/>
      <c r="P8" s="70"/>
      <c r="Q8" s="70"/>
    </row>
    <row r="9" spans="1:17" ht="14.4" customHeight="1" x14ac:dyDescent="0.3">
      <c r="B9" s="2" t="s">
        <v>58</v>
      </c>
      <c r="C9" s="4"/>
      <c r="D9" s="3"/>
      <c r="E9" s="3"/>
      <c r="F9" s="3"/>
      <c r="G9" s="3"/>
      <c r="H9" s="3"/>
      <c r="I9" s="3"/>
      <c r="J9" s="3"/>
      <c r="K9" s="3"/>
      <c r="L9" s="3"/>
      <c r="M9" s="3"/>
    </row>
    <row r="10" spans="1:17" ht="14.4" customHeight="1" x14ac:dyDescent="0.3">
      <c r="B10" s="70" t="s">
        <v>51</v>
      </c>
      <c r="C10" s="70"/>
      <c r="D10" s="70"/>
      <c r="E10" s="70"/>
      <c r="F10" s="70"/>
      <c r="G10" s="70"/>
      <c r="H10" s="70"/>
      <c r="I10" s="70"/>
      <c r="J10" s="70"/>
      <c r="K10" s="70"/>
      <c r="L10" s="70"/>
      <c r="M10" s="70"/>
      <c r="N10" s="70"/>
      <c r="O10" s="70"/>
      <c r="P10" s="70"/>
      <c r="Q10" s="70"/>
    </row>
    <row r="11" spans="1:17" ht="14.4" customHeight="1" x14ac:dyDescent="0.3">
      <c r="B11" s="70"/>
      <c r="C11" s="70"/>
      <c r="D11" s="70"/>
      <c r="E11" s="70"/>
      <c r="F11" s="70"/>
      <c r="G11" s="70"/>
      <c r="H11" s="70"/>
      <c r="I11" s="70"/>
      <c r="J11" s="70"/>
      <c r="K11" s="70"/>
      <c r="L11" s="70"/>
      <c r="M11" s="70"/>
      <c r="N11" s="70"/>
      <c r="O11" s="70"/>
      <c r="P11" s="70"/>
      <c r="Q11" s="70"/>
    </row>
    <row r="12" spans="1:17" ht="14.4" customHeight="1" x14ac:dyDescent="0.3">
      <c r="B12" s="87" t="s">
        <v>55</v>
      </c>
      <c r="C12" s="87"/>
      <c r="D12" s="87"/>
      <c r="E12" s="87"/>
      <c r="F12" s="87"/>
      <c r="G12" s="87"/>
      <c r="H12" s="87"/>
      <c r="I12" s="87"/>
      <c r="J12" s="87"/>
      <c r="K12" s="87"/>
      <c r="L12" s="87"/>
      <c r="M12" s="87"/>
      <c r="N12" s="87"/>
      <c r="O12" s="87"/>
      <c r="P12" s="87"/>
      <c r="Q12" s="87"/>
    </row>
    <row r="13" spans="1:17" ht="14.4" customHeight="1" x14ac:dyDescent="0.3">
      <c r="B13" s="87"/>
      <c r="C13" s="87"/>
      <c r="D13" s="87"/>
      <c r="E13" s="87"/>
      <c r="F13" s="87"/>
      <c r="G13" s="87"/>
      <c r="H13" s="87"/>
      <c r="I13" s="87"/>
      <c r="J13" s="87"/>
      <c r="K13" s="87"/>
      <c r="L13" s="87"/>
      <c r="M13" s="87"/>
      <c r="N13" s="87"/>
      <c r="O13" s="87"/>
      <c r="P13" s="87"/>
      <c r="Q13" s="87"/>
    </row>
    <row r="14" spans="1:17" ht="14.4" customHeight="1" x14ac:dyDescent="0.3">
      <c r="B14" s="87"/>
      <c r="C14" s="87"/>
      <c r="D14" s="87"/>
      <c r="E14" s="87"/>
      <c r="F14" s="87"/>
      <c r="G14" s="87"/>
      <c r="H14" s="87"/>
      <c r="I14" s="87"/>
      <c r="J14" s="87"/>
      <c r="K14" s="87"/>
      <c r="L14" s="87"/>
      <c r="M14" s="87"/>
      <c r="N14" s="87"/>
      <c r="O14" s="87"/>
      <c r="P14" s="87"/>
      <c r="Q14" s="87"/>
    </row>
    <row r="15" spans="1:17" ht="14.4" customHeight="1" x14ac:dyDescent="0.3">
      <c r="B15" s="2" t="s">
        <v>46</v>
      </c>
      <c r="C15" s="45"/>
      <c r="D15" s="45"/>
      <c r="E15" s="45"/>
      <c r="F15" s="45"/>
      <c r="G15" s="45"/>
      <c r="H15" s="45"/>
      <c r="I15" s="45"/>
      <c r="J15" s="45"/>
      <c r="K15" s="45"/>
      <c r="L15" s="45"/>
      <c r="M15" s="45"/>
      <c r="N15" s="45"/>
      <c r="O15" s="45"/>
      <c r="P15" s="45"/>
      <c r="Q15" s="45"/>
    </row>
    <row r="16" spans="1:17" ht="14.4" customHeight="1" x14ac:dyDescent="0.3">
      <c r="B16" s="2" t="s">
        <v>47</v>
      </c>
      <c r="C16" s="68"/>
      <c r="D16" s="68"/>
      <c r="E16" s="68"/>
      <c r="F16" s="68"/>
      <c r="G16" s="68"/>
      <c r="H16" s="68"/>
      <c r="I16" s="68"/>
      <c r="J16" s="68"/>
      <c r="K16" s="68"/>
      <c r="L16" s="68"/>
      <c r="M16" s="68"/>
      <c r="N16" s="68"/>
      <c r="O16" s="68"/>
      <c r="P16" s="68"/>
      <c r="Q16" s="68"/>
    </row>
    <row r="17" spans="2:17" ht="14.4" customHeight="1" x14ac:dyDescent="0.3">
      <c r="B17" s="2" t="s">
        <v>52</v>
      </c>
      <c r="C17" s="68"/>
      <c r="D17" s="68"/>
      <c r="E17" s="68"/>
      <c r="F17" s="68"/>
      <c r="G17" s="68"/>
      <c r="H17" s="68"/>
      <c r="I17" s="68"/>
      <c r="J17" s="68"/>
      <c r="K17" s="68"/>
      <c r="L17" s="68"/>
      <c r="M17" s="68"/>
      <c r="N17" s="68"/>
      <c r="O17" s="68"/>
      <c r="P17" s="68"/>
      <c r="Q17" s="68"/>
    </row>
    <row r="18" spans="2:17" ht="14.4" customHeight="1" x14ac:dyDescent="0.3">
      <c r="B18" s="2" t="s">
        <v>56</v>
      </c>
      <c r="C18" s="68"/>
      <c r="D18" s="68"/>
      <c r="E18" s="68"/>
      <c r="F18" s="68"/>
      <c r="G18" s="68"/>
      <c r="H18" s="68"/>
      <c r="I18" s="68"/>
      <c r="J18" s="68"/>
      <c r="K18" s="68"/>
      <c r="L18" s="68"/>
      <c r="M18" s="68"/>
      <c r="N18" s="68"/>
      <c r="O18" s="68"/>
      <c r="P18" s="68"/>
      <c r="Q18" s="68"/>
    </row>
    <row r="19" spans="2:17" ht="14.4" customHeight="1" x14ac:dyDescent="0.3">
      <c r="B19" s="2" t="s">
        <v>57</v>
      </c>
      <c r="C19" s="68"/>
      <c r="D19" s="68"/>
      <c r="E19" s="68"/>
      <c r="F19" s="68"/>
      <c r="G19" s="68"/>
      <c r="H19" s="68"/>
      <c r="I19" s="68"/>
      <c r="J19" s="68"/>
      <c r="K19" s="68"/>
      <c r="L19" s="68"/>
      <c r="M19" s="68"/>
      <c r="N19" s="68"/>
      <c r="O19" s="68"/>
      <c r="P19" s="68"/>
      <c r="Q19" s="68"/>
    </row>
    <row r="20" spans="2:17" ht="14.4" customHeight="1" x14ac:dyDescent="0.3">
      <c r="B20" s="2" t="s">
        <v>50</v>
      </c>
      <c r="C20" s="45"/>
      <c r="D20" s="45"/>
      <c r="E20" s="45"/>
      <c r="F20" s="45"/>
      <c r="G20" s="45"/>
      <c r="H20" s="45"/>
      <c r="I20" s="45"/>
      <c r="J20" s="45"/>
      <c r="K20" s="45"/>
      <c r="L20" s="45"/>
      <c r="M20" s="45"/>
      <c r="N20" s="45"/>
      <c r="O20" s="45"/>
      <c r="P20" s="45"/>
      <c r="Q20" s="45"/>
    </row>
    <row r="21" spans="2:17" ht="14.4" customHeight="1" x14ac:dyDescent="0.3">
      <c r="C21" s="57"/>
      <c r="D21" s="57"/>
      <c r="E21" s="57"/>
      <c r="F21" s="57"/>
      <c r="G21" s="57"/>
      <c r="H21" s="57"/>
      <c r="I21" s="57"/>
      <c r="J21" s="57"/>
      <c r="K21" s="57"/>
      <c r="L21" s="57"/>
      <c r="M21" s="57"/>
      <c r="N21" s="57"/>
      <c r="O21" s="57"/>
      <c r="P21" s="57"/>
      <c r="Q21" s="57"/>
    </row>
    <row r="22" spans="2:17" ht="14.4" customHeight="1" x14ac:dyDescent="0.3">
      <c r="B22" s="11" t="s">
        <v>9</v>
      </c>
      <c r="C22" s="3"/>
      <c r="D22" s="3"/>
      <c r="E22" s="3"/>
      <c r="F22" s="3"/>
      <c r="G22" s="3"/>
      <c r="H22" s="3"/>
      <c r="I22" s="3"/>
      <c r="J22" s="3"/>
      <c r="K22" s="3"/>
      <c r="L22" s="3"/>
      <c r="M22" s="3"/>
      <c r="N22" s="3"/>
      <c r="O22" s="3"/>
      <c r="P22" s="58"/>
      <c r="Q22" s="3"/>
    </row>
    <row r="23" spans="2:17" ht="18" customHeight="1" x14ac:dyDescent="0.3">
      <c r="D23" s="24"/>
      <c r="E23" s="22"/>
      <c r="F23" s="22"/>
      <c r="G23" s="22"/>
      <c r="H23" s="22"/>
      <c r="I23" s="22"/>
      <c r="J23" s="22"/>
      <c r="K23" s="22"/>
      <c r="L23" s="22"/>
      <c r="M23" s="22"/>
      <c r="N23" s="25"/>
      <c r="O23" s="22"/>
      <c r="P23" s="23"/>
      <c r="Q23" s="24"/>
    </row>
    <row r="24" spans="2:17" ht="18" customHeight="1" x14ac:dyDescent="0.3">
      <c r="B24" s="22" t="s">
        <v>1</v>
      </c>
      <c r="C24" s="23"/>
      <c r="D24" s="24"/>
      <c r="E24" s="22" t="s">
        <v>38</v>
      </c>
      <c r="F24" s="22"/>
      <c r="G24" s="22"/>
      <c r="H24" s="22"/>
      <c r="I24" s="22"/>
      <c r="J24" s="22"/>
      <c r="K24" s="22"/>
      <c r="L24" s="22"/>
      <c r="M24" s="22"/>
      <c r="O24" s="22" t="s">
        <v>7</v>
      </c>
      <c r="P24" s="3"/>
      <c r="Q24" s="23"/>
    </row>
    <row r="25" spans="2:17" ht="18" customHeight="1" thickBot="1" x14ac:dyDescent="0.35">
      <c r="B25" s="22"/>
      <c r="C25" s="23"/>
      <c r="D25" s="24"/>
      <c r="E25" s="22"/>
      <c r="F25" s="22"/>
      <c r="G25" s="22"/>
      <c r="H25" s="22"/>
      <c r="I25" s="22"/>
      <c r="J25" s="22"/>
      <c r="K25" s="22"/>
      <c r="L25" s="22"/>
      <c r="M25" s="22"/>
      <c r="O25" s="22"/>
      <c r="P25" s="3"/>
      <c r="Q25" s="23"/>
    </row>
    <row r="26" spans="2:17" ht="14.4" customHeight="1" thickBot="1" x14ac:dyDescent="0.35">
      <c r="B26" s="5" t="s">
        <v>15</v>
      </c>
      <c r="C26" s="27">
        <v>120</v>
      </c>
      <c r="D26" s="45"/>
      <c r="E26" s="45"/>
      <c r="F26" s="80" t="s">
        <v>44</v>
      </c>
      <c r="G26" s="81"/>
      <c r="H26" s="65" t="s">
        <v>41</v>
      </c>
      <c r="I26" s="63"/>
      <c r="J26" s="62" t="s">
        <v>42</v>
      </c>
      <c r="K26" s="63"/>
      <c r="L26" s="62" t="s">
        <v>43</v>
      </c>
      <c r="M26" s="64"/>
      <c r="O26" s="71">
        <f>$C$26</f>
        <v>120</v>
      </c>
      <c r="P26" s="72"/>
      <c r="Q26" s="54" t="s">
        <v>3</v>
      </c>
    </row>
    <row r="27" spans="2:17" ht="14.4" customHeight="1" x14ac:dyDescent="0.3">
      <c r="B27" s="5" t="s">
        <v>16</v>
      </c>
      <c r="C27" s="1">
        <v>100</v>
      </c>
      <c r="E27" s="42" t="s">
        <v>3</v>
      </c>
      <c r="F27" s="86" t="s">
        <v>0</v>
      </c>
      <c r="G27" s="86"/>
      <c r="H27" s="66">
        <v>0</v>
      </c>
      <c r="I27" s="59">
        <v>199</v>
      </c>
      <c r="J27" s="60">
        <f>I27+1</f>
        <v>200</v>
      </c>
      <c r="K27" s="59">
        <v>499</v>
      </c>
      <c r="L27" s="67">
        <f>K27+1</f>
        <v>500</v>
      </c>
      <c r="M27" s="61" t="s">
        <v>40</v>
      </c>
      <c r="O27" s="52" t="s">
        <v>25</v>
      </c>
      <c r="P27" s="53"/>
      <c r="Q27" s="46">
        <f>IF($C$26&lt;200,$C$26*$H$28,200*$H$28)+IF($C$26&gt;=200,($C$26-200)*$J$28,0)+IF($C$26&gt;=500,($C$26-500)*($L$28-$J$28),0)+$F$28</f>
        <v>116.60000000000001</v>
      </c>
    </row>
    <row r="28" spans="2:17" x14ac:dyDescent="0.3">
      <c r="B28" s="5" t="s">
        <v>17</v>
      </c>
      <c r="C28" s="18">
        <v>2</v>
      </c>
      <c r="E28" s="43" t="s">
        <v>25</v>
      </c>
      <c r="F28" s="82">
        <v>35</v>
      </c>
      <c r="G28" s="82"/>
      <c r="H28" s="83">
        <v>0.68</v>
      </c>
      <c r="I28" s="83"/>
      <c r="J28" s="84">
        <v>0.88</v>
      </c>
      <c r="K28" s="84"/>
      <c r="L28" s="84">
        <v>0.98</v>
      </c>
      <c r="M28" s="85"/>
      <c r="O28" s="51" t="s">
        <v>26</v>
      </c>
      <c r="P28" s="48"/>
      <c r="Q28" s="46">
        <f>IF($C$26&lt;200,$C$26*$H$29,200*$H$29)+IF($C$26&gt;=200,($C$26-200)*$J$29,0)+IF($C$26&gt;=500,($C$26-500)*($L$29-$J$29),0)+$F$29</f>
        <v>102.8</v>
      </c>
    </row>
    <row r="29" spans="2:17" x14ac:dyDescent="0.3">
      <c r="B29" s="5" t="s">
        <v>18</v>
      </c>
      <c r="C29" s="1">
        <v>20</v>
      </c>
      <c r="E29" s="43" t="s">
        <v>26</v>
      </c>
      <c r="F29" s="82">
        <v>44</v>
      </c>
      <c r="G29" s="82"/>
      <c r="H29" s="83">
        <v>0.49</v>
      </c>
      <c r="I29" s="83"/>
      <c r="J29" s="84">
        <v>0.75</v>
      </c>
      <c r="K29" s="84"/>
      <c r="L29" s="84">
        <v>0.83</v>
      </c>
      <c r="M29" s="85"/>
      <c r="O29" s="50" t="s">
        <v>11</v>
      </c>
      <c r="P29" s="49"/>
      <c r="Q29" s="47">
        <f>$F$30+$C$26*$C$30*$H$30</f>
        <v>106.33333333333334</v>
      </c>
    </row>
    <row r="30" spans="2:17" ht="15" thickBot="1" x14ac:dyDescent="0.35">
      <c r="B30" s="5" t="s">
        <v>14</v>
      </c>
      <c r="C30" s="6">
        <f>1+($C$26-$C$27)/($C$28*$C$26+ $C$27+$C$29)</f>
        <v>1.0555555555555556</v>
      </c>
      <c r="E30" s="44" t="s">
        <v>11</v>
      </c>
      <c r="F30" s="73">
        <v>24</v>
      </c>
      <c r="G30" s="74"/>
      <c r="H30" s="75">
        <v>0.65</v>
      </c>
      <c r="I30" s="76"/>
      <c r="J30" s="76"/>
      <c r="K30" s="76"/>
      <c r="L30" s="76"/>
      <c r="M30" s="77"/>
    </row>
    <row r="31" spans="2:17" x14ac:dyDescent="0.3">
      <c r="E31" s="2" t="s">
        <v>53</v>
      </c>
    </row>
    <row r="33" spans="2:17" ht="18" customHeight="1" x14ac:dyDescent="0.3">
      <c r="B33" s="7"/>
      <c r="C33" s="11" t="s">
        <v>6</v>
      </c>
      <c r="D33" s="4"/>
      <c r="E33" s="4"/>
      <c r="F33" s="3"/>
      <c r="G33" s="3"/>
      <c r="H33" s="3"/>
      <c r="I33" s="3"/>
      <c r="J33" s="3"/>
      <c r="K33" s="3"/>
      <c r="L33" s="3"/>
      <c r="M33" s="3"/>
    </row>
    <row r="34" spans="2:17" ht="10.95" customHeight="1" x14ac:dyDescent="0.3">
      <c r="B34" s="7"/>
      <c r="C34" s="4"/>
      <c r="D34" s="4"/>
      <c r="E34" s="4"/>
      <c r="F34" s="3"/>
      <c r="G34" s="3"/>
      <c r="H34" s="3"/>
      <c r="I34" s="3"/>
      <c r="J34" s="3"/>
      <c r="K34" s="3"/>
      <c r="L34" s="3"/>
      <c r="M34" s="3"/>
    </row>
    <row r="35" spans="2:17" ht="14.4" customHeight="1" x14ac:dyDescent="0.3">
      <c r="B35" s="78" t="s">
        <v>27</v>
      </c>
      <c r="C35" s="70"/>
      <c r="D35" s="70"/>
      <c r="E35" s="70"/>
      <c r="F35" s="70"/>
      <c r="G35" s="70"/>
      <c r="H35" s="70"/>
      <c r="I35" s="70"/>
      <c r="J35" s="70"/>
      <c r="K35" s="70"/>
      <c r="L35" s="70"/>
      <c r="M35" s="70"/>
      <c r="N35" s="70"/>
      <c r="O35" s="70"/>
      <c r="P35" s="70"/>
      <c r="Q35" s="70"/>
    </row>
    <row r="36" spans="2:17" ht="14.4" customHeight="1" x14ac:dyDescent="0.3">
      <c r="B36" s="70"/>
      <c r="C36" s="70"/>
      <c r="D36" s="70"/>
      <c r="E36" s="70"/>
      <c r="F36" s="70"/>
      <c r="G36" s="70"/>
      <c r="H36" s="70"/>
      <c r="I36" s="70"/>
      <c r="J36" s="70"/>
      <c r="K36" s="70"/>
      <c r="L36" s="70"/>
      <c r="M36" s="70"/>
      <c r="N36" s="70"/>
      <c r="O36" s="70"/>
      <c r="P36" s="70"/>
      <c r="Q36" s="70"/>
    </row>
    <row r="37" spans="2:17" x14ac:dyDescent="0.3">
      <c r="B37" s="5" t="s">
        <v>15</v>
      </c>
      <c r="C37" s="1">
        <v>10</v>
      </c>
      <c r="D37" s="1">
        <v>20</v>
      </c>
      <c r="E37" s="1">
        <v>40</v>
      </c>
      <c r="F37" s="1">
        <v>60</v>
      </c>
      <c r="G37" s="1">
        <v>80</v>
      </c>
      <c r="H37" s="1">
        <v>100</v>
      </c>
      <c r="I37" s="1">
        <v>120</v>
      </c>
      <c r="J37" s="1">
        <v>150</v>
      </c>
      <c r="K37" s="1">
        <v>200</v>
      </c>
      <c r="L37" s="1">
        <v>300</v>
      </c>
      <c r="M37" s="1">
        <v>400</v>
      </c>
      <c r="N37" s="1">
        <v>500</v>
      </c>
      <c r="O37" s="1">
        <v>1000</v>
      </c>
      <c r="P37" s="1">
        <v>5000</v>
      </c>
      <c r="Q37" s="1">
        <v>10000</v>
      </c>
    </row>
    <row r="38" spans="2:17" x14ac:dyDescent="0.3">
      <c r="B38" s="5" t="s">
        <v>14</v>
      </c>
      <c r="C38" s="6">
        <f t="shared" ref="C38:Q38" si="0">1+(C$37-$C$27)/($C$28*C$37+$C$27+$C$29)</f>
        <v>0.3571428571428571</v>
      </c>
      <c r="D38" s="6">
        <f t="shared" si="0"/>
        <v>0.5</v>
      </c>
      <c r="E38" s="6">
        <f t="shared" si="0"/>
        <v>0.7</v>
      </c>
      <c r="F38" s="6">
        <f t="shared" si="0"/>
        <v>0.83333333333333337</v>
      </c>
      <c r="G38" s="6">
        <f t="shared" si="0"/>
        <v>0.9285714285714286</v>
      </c>
      <c r="H38" s="6">
        <f t="shared" si="0"/>
        <v>1</v>
      </c>
      <c r="I38" s="6">
        <f t="shared" si="0"/>
        <v>1.0555555555555556</v>
      </c>
      <c r="J38" s="6">
        <f t="shared" si="0"/>
        <v>1.1190476190476191</v>
      </c>
      <c r="K38" s="6">
        <f t="shared" si="0"/>
        <v>1.1923076923076923</v>
      </c>
      <c r="L38" s="6">
        <f t="shared" si="0"/>
        <v>1.2777777777777777</v>
      </c>
      <c r="M38" s="6">
        <f t="shared" si="0"/>
        <v>1.3260869565217392</v>
      </c>
      <c r="N38" s="6">
        <f t="shared" si="0"/>
        <v>1.3571428571428572</v>
      </c>
      <c r="O38" s="6">
        <f t="shared" si="0"/>
        <v>1.4245283018867925</v>
      </c>
      <c r="P38" s="6">
        <f t="shared" si="0"/>
        <v>1.4841897233201582</v>
      </c>
      <c r="Q38" s="6">
        <f t="shared" si="0"/>
        <v>1.4920477137176937</v>
      </c>
    </row>
    <row r="39" spans="2:17" x14ac:dyDescent="0.3">
      <c r="B39" s="8" t="s">
        <v>28</v>
      </c>
      <c r="C39" s="14">
        <f>IF(C$37&lt;200,1,IF(C$37&lt;500,200/C$37+($J$28/$H$28)*(C$37-200)/C$37,IF(C$37&gt;=500,200/C$37+($J$28/$H$28)*300/C$37+($L$28/$H$28)*(C$37-500)/C$37)))</f>
        <v>1</v>
      </c>
      <c r="D39" s="14">
        <f t="shared" ref="D39:Q39" si="1">IF(D$37&lt;200,1,IF(D$37&lt;500,200/D$37+($J$28/$H$28)*(D$37-200)/D$37,IF(D$37&gt;=500,200/D$37+($J$28/$H$28)*300/D$37+($L$28/$H$28)*(D$37-500)/D$37)))</f>
        <v>1</v>
      </c>
      <c r="E39" s="14">
        <f t="shared" si="1"/>
        <v>1</v>
      </c>
      <c r="F39" s="14">
        <f t="shared" si="1"/>
        <v>1</v>
      </c>
      <c r="G39" s="14">
        <f t="shared" si="1"/>
        <v>1</v>
      </c>
      <c r="H39" s="14">
        <f t="shared" si="1"/>
        <v>1</v>
      </c>
      <c r="I39" s="14">
        <f t="shared" si="1"/>
        <v>1</v>
      </c>
      <c r="J39" s="14">
        <f t="shared" si="1"/>
        <v>1</v>
      </c>
      <c r="K39" s="14">
        <f t="shared" si="1"/>
        <v>1</v>
      </c>
      <c r="L39" s="14">
        <f t="shared" si="1"/>
        <v>1.0980392156862744</v>
      </c>
      <c r="M39" s="14">
        <f t="shared" si="1"/>
        <v>1.1470588235294117</v>
      </c>
      <c r="N39" s="14">
        <f t="shared" si="1"/>
        <v>1.1764705882352939</v>
      </c>
      <c r="O39" s="14">
        <f t="shared" si="1"/>
        <v>1.3088235294117645</v>
      </c>
      <c r="P39" s="14">
        <f t="shared" si="1"/>
        <v>1.414705882352941</v>
      </c>
      <c r="Q39" s="14">
        <f t="shared" si="1"/>
        <v>1.427941176470588</v>
      </c>
    </row>
    <row r="40" spans="2:17" x14ac:dyDescent="0.3">
      <c r="B40" s="8" t="s">
        <v>29</v>
      </c>
      <c r="C40" s="33">
        <f t="shared" ref="C40:Q40" si="2">C$38-C$39</f>
        <v>-0.6428571428571429</v>
      </c>
      <c r="D40" s="33">
        <f t="shared" si="2"/>
        <v>-0.5</v>
      </c>
      <c r="E40" s="33">
        <f t="shared" si="2"/>
        <v>-0.30000000000000004</v>
      </c>
      <c r="F40" s="33">
        <f t="shared" si="2"/>
        <v>-0.16666666666666663</v>
      </c>
      <c r="G40" s="33">
        <f t="shared" si="2"/>
        <v>-7.1428571428571397E-2</v>
      </c>
      <c r="H40" s="33">
        <f t="shared" si="2"/>
        <v>0</v>
      </c>
      <c r="I40" s="33">
        <f t="shared" si="2"/>
        <v>5.555555555555558E-2</v>
      </c>
      <c r="J40" s="33">
        <f t="shared" si="2"/>
        <v>0.11904761904761907</v>
      </c>
      <c r="K40" s="33">
        <f t="shared" si="2"/>
        <v>0.19230769230769229</v>
      </c>
      <c r="L40" s="33">
        <f t="shared" si="2"/>
        <v>0.1797385620915033</v>
      </c>
      <c r="M40" s="33">
        <f t="shared" si="2"/>
        <v>0.17902813299232756</v>
      </c>
      <c r="N40" s="33">
        <f t="shared" si="2"/>
        <v>0.18067226890756327</v>
      </c>
      <c r="O40" s="33">
        <f t="shared" si="2"/>
        <v>0.11570477247502797</v>
      </c>
      <c r="P40" s="33">
        <f t="shared" si="2"/>
        <v>6.9483840967217159E-2</v>
      </c>
      <c r="Q40" s="33">
        <f t="shared" si="2"/>
        <v>6.4106537247105688E-2</v>
      </c>
    </row>
    <row r="41" spans="2:17" x14ac:dyDescent="0.3">
      <c r="B41" s="8" t="s">
        <v>30</v>
      </c>
      <c r="C41" s="14">
        <f>IF(C$37&lt;200,1,IF(C$37&lt;500,200/C$37+($J$29/$H$29)*(C$37-200)/C$37,IF(C$37&gt;=500,200/C$37+($J$29/$H$29)*300/C$37+($L$29/$H$29)*(C$37-500)/C$37)))</f>
        <v>1</v>
      </c>
      <c r="D41" s="14">
        <f t="shared" ref="D41:Q41" si="3">IF(D$37&lt;200,1,IF(D$37&lt;500,200/D$37+($J$29/$H$29)*(D$37-200)/D$37,IF(D$37&gt;=500,200/D$37+($J$29/$H$29)*300/D$37+($L$29/$H$29)*(D$37-500)/D$37)))</f>
        <v>1</v>
      </c>
      <c r="E41" s="14">
        <f t="shared" si="3"/>
        <v>1</v>
      </c>
      <c r="F41" s="14">
        <f t="shared" si="3"/>
        <v>1</v>
      </c>
      <c r="G41" s="14">
        <f t="shared" si="3"/>
        <v>1</v>
      </c>
      <c r="H41" s="14">
        <f t="shared" si="3"/>
        <v>1</v>
      </c>
      <c r="I41" s="14">
        <f t="shared" si="3"/>
        <v>1</v>
      </c>
      <c r="J41" s="14">
        <f t="shared" si="3"/>
        <v>1</v>
      </c>
      <c r="K41" s="14">
        <f t="shared" si="3"/>
        <v>1</v>
      </c>
      <c r="L41" s="14">
        <f t="shared" si="3"/>
        <v>1.1768707482993195</v>
      </c>
      <c r="M41" s="14">
        <f t="shared" si="3"/>
        <v>1.2653061224489797</v>
      </c>
      <c r="N41" s="14">
        <f t="shared" si="3"/>
        <v>1.3183673469387753</v>
      </c>
      <c r="O41" s="14">
        <f t="shared" si="3"/>
        <v>1.5061224489795917</v>
      </c>
      <c r="P41" s="14">
        <f t="shared" si="3"/>
        <v>1.6563265306122448</v>
      </c>
      <c r="Q41" s="14">
        <f t="shared" si="3"/>
        <v>1.6751020408163264</v>
      </c>
    </row>
    <row r="42" spans="2:17" x14ac:dyDescent="0.3">
      <c r="B42" s="8" t="s">
        <v>31</v>
      </c>
      <c r="C42" s="33">
        <f>C$38-C$41</f>
        <v>-0.6428571428571429</v>
      </c>
      <c r="D42" s="33">
        <f t="shared" ref="D42:Q42" si="4">D$38-D$41</f>
        <v>-0.5</v>
      </c>
      <c r="E42" s="33">
        <f t="shared" si="4"/>
        <v>-0.30000000000000004</v>
      </c>
      <c r="F42" s="33">
        <f t="shared" si="4"/>
        <v>-0.16666666666666663</v>
      </c>
      <c r="G42" s="33">
        <f t="shared" si="4"/>
        <v>-7.1428571428571397E-2</v>
      </c>
      <c r="H42" s="33">
        <f t="shared" si="4"/>
        <v>0</v>
      </c>
      <c r="I42" s="33">
        <f t="shared" si="4"/>
        <v>5.555555555555558E-2</v>
      </c>
      <c r="J42" s="33">
        <f t="shared" si="4"/>
        <v>0.11904761904761907</v>
      </c>
      <c r="K42" s="33">
        <f t="shared" si="4"/>
        <v>0.19230769230769229</v>
      </c>
      <c r="L42" s="33">
        <f t="shared" si="4"/>
        <v>0.1009070294784582</v>
      </c>
      <c r="M42" s="33">
        <f t="shared" si="4"/>
        <v>6.0780834072759582E-2</v>
      </c>
      <c r="N42" s="33">
        <f t="shared" si="4"/>
        <v>3.8775510204081876E-2</v>
      </c>
      <c r="O42" s="33">
        <f t="shared" si="4"/>
        <v>-8.1594147092799219E-2</v>
      </c>
      <c r="P42" s="33">
        <f t="shared" si="4"/>
        <v>-0.17213680729208658</v>
      </c>
      <c r="Q42" s="33">
        <f t="shared" si="4"/>
        <v>-0.18305432709863267</v>
      </c>
    </row>
    <row r="43" spans="2:17" x14ac:dyDescent="0.3">
      <c r="B43" s="8" t="s">
        <v>35</v>
      </c>
      <c r="C43" s="33">
        <f>C$39-C$41</f>
        <v>0</v>
      </c>
      <c r="D43" s="33">
        <f t="shared" ref="D43:Q43" si="5">D$39-D$41</f>
        <v>0</v>
      </c>
      <c r="E43" s="33">
        <f t="shared" si="5"/>
        <v>0</v>
      </c>
      <c r="F43" s="33">
        <f t="shared" si="5"/>
        <v>0</v>
      </c>
      <c r="G43" s="33">
        <f t="shared" si="5"/>
        <v>0</v>
      </c>
      <c r="H43" s="33">
        <f t="shared" si="5"/>
        <v>0</v>
      </c>
      <c r="I43" s="33">
        <f t="shared" si="5"/>
        <v>0</v>
      </c>
      <c r="J43" s="33">
        <f t="shared" si="5"/>
        <v>0</v>
      </c>
      <c r="K43" s="33">
        <f t="shared" si="5"/>
        <v>0</v>
      </c>
      <c r="L43" s="33">
        <f t="shared" si="5"/>
        <v>-7.8831532613045097E-2</v>
      </c>
      <c r="M43" s="33">
        <f t="shared" si="5"/>
        <v>-0.11824729891956798</v>
      </c>
      <c r="N43" s="33">
        <f t="shared" si="5"/>
        <v>-0.1418967587034814</v>
      </c>
      <c r="O43" s="33">
        <f t="shared" si="5"/>
        <v>-0.19729891956782719</v>
      </c>
      <c r="P43" s="33">
        <f t="shared" si="5"/>
        <v>-0.24162064825930374</v>
      </c>
      <c r="Q43" s="33">
        <f t="shared" si="5"/>
        <v>-0.24716086434573836</v>
      </c>
    </row>
    <row r="44" spans="2:17" x14ac:dyDescent="0.3">
      <c r="C44" s="20"/>
      <c r="D44" s="20"/>
      <c r="E44" s="20"/>
      <c r="F44" s="20"/>
      <c r="G44" s="20"/>
      <c r="H44" s="20"/>
      <c r="I44" s="20"/>
      <c r="J44" s="20"/>
      <c r="K44" s="20"/>
      <c r="L44" s="20"/>
      <c r="M44" s="20"/>
      <c r="N44" s="20"/>
      <c r="O44" s="20"/>
      <c r="P44" s="20"/>
      <c r="Q44" s="20"/>
    </row>
    <row r="45" spans="2:17" ht="18" x14ac:dyDescent="0.3">
      <c r="C45" s="11" t="s">
        <v>8</v>
      </c>
      <c r="D45" s="21"/>
      <c r="E45" s="21"/>
      <c r="F45" s="21"/>
      <c r="G45" s="21"/>
      <c r="H45" s="21"/>
      <c r="I45" s="21"/>
      <c r="J45" s="21"/>
      <c r="K45" s="21"/>
      <c r="L45" s="21"/>
      <c r="M45" s="21"/>
      <c r="N45" s="20"/>
      <c r="O45" s="20"/>
      <c r="P45" s="20"/>
      <c r="Q45" s="20"/>
    </row>
    <row r="46" spans="2:17" x14ac:dyDescent="0.3">
      <c r="C46" s="20"/>
      <c r="D46" s="20"/>
      <c r="E46" s="20"/>
      <c r="F46" s="20"/>
      <c r="G46" s="20"/>
      <c r="H46" s="20"/>
      <c r="I46" s="20"/>
      <c r="J46" s="20"/>
      <c r="K46" s="20"/>
      <c r="L46" s="20"/>
      <c r="M46" s="20"/>
      <c r="N46" s="20"/>
      <c r="O46" s="20"/>
      <c r="P46" s="20"/>
      <c r="Q46" s="20"/>
    </row>
    <row r="47" spans="2:17" ht="14.4" customHeight="1" x14ac:dyDescent="0.3">
      <c r="B47" s="5" t="s">
        <v>15</v>
      </c>
      <c r="C47" s="9">
        <f>C$37</f>
        <v>10</v>
      </c>
      <c r="D47" s="9">
        <f t="shared" ref="D47:Q47" si="6">D$37</f>
        <v>20</v>
      </c>
      <c r="E47" s="9">
        <f t="shared" si="6"/>
        <v>40</v>
      </c>
      <c r="F47" s="9">
        <f t="shared" si="6"/>
        <v>60</v>
      </c>
      <c r="G47" s="9">
        <f t="shared" si="6"/>
        <v>80</v>
      </c>
      <c r="H47" s="9">
        <f t="shared" si="6"/>
        <v>100</v>
      </c>
      <c r="I47" s="9">
        <f t="shared" si="6"/>
        <v>120</v>
      </c>
      <c r="J47" s="9">
        <f t="shared" si="6"/>
        <v>150</v>
      </c>
      <c r="K47" s="9">
        <f t="shared" si="6"/>
        <v>200</v>
      </c>
      <c r="L47" s="9">
        <f t="shared" si="6"/>
        <v>300</v>
      </c>
      <c r="M47" s="9">
        <f t="shared" si="6"/>
        <v>400</v>
      </c>
      <c r="N47" s="9">
        <f t="shared" si="6"/>
        <v>500</v>
      </c>
      <c r="O47" s="9">
        <f t="shared" si="6"/>
        <v>1000</v>
      </c>
      <c r="P47" s="9">
        <f t="shared" si="6"/>
        <v>5000</v>
      </c>
      <c r="Q47" s="9">
        <f t="shared" si="6"/>
        <v>10000</v>
      </c>
    </row>
    <row r="48" spans="2:17" ht="14.4" customHeight="1" x14ac:dyDescent="0.3">
      <c r="B48" s="8" t="s">
        <v>32</v>
      </c>
      <c r="C48" s="32">
        <f>IF(C$47&lt;$J$27,C$47*$H$28,$J$27*$H$28)+IF(C$47&gt;=$J$27,(C$47-$J$27)*$J$28,0)+IF(C$47&gt;=$L$27,(C$47-$L$27)*($L$28-$J$28),0)+$F$28</f>
        <v>41.8</v>
      </c>
      <c r="D48" s="32">
        <f t="shared" ref="D48:Q48" si="7">IF(D$47&lt;$J$27,D$47*$H$28,$J$27*$H$28)+IF(D$47&gt;=$J$27,(D$47-$J$27)*$J$28,0)+IF(D$47&gt;=$L$27,(D$47-$L$27)*($L$28-$J$28),0)+$F$28</f>
        <v>48.6</v>
      </c>
      <c r="E48" s="32">
        <f t="shared" si="7"/>
        <v>62.2</v>
      </c>
      <c r="F48" s="32">
        <f t="shared" si="7"/>
        <v>75.800000000000011</v>
      </c>
      <c r="G48" s="32">
        <f t="shared" si="7"/>
        <v>89.4</v>
      </c>
      <c r="H48" s="32">
        <f t="shared" si="7"/>
        <v>103</v>
      </c>
      <c r="I48" s="32">
        <f t="shared" si="7"/>
        <v>116.60000000000001</v>
      </c>
      <c r="J48" s="32">
        <f t="shared" si="7"/>
        <v>137</v>
      </c>
      <c r="K48" s="32">
        <f t="shared" si="7"/>
        <v>171</v>
      </c>
      <c r="L48" s="32">
        <f t="shared" si="7"/>
        <v>259</v>
      </c>
      <c r="M48" s="32">
        <f t="shared" si="7"/>
        <v>347</v>
      </c>
      <c r="N48" s="32">
        <f t="shared" si="7"/>
        <v>435</v>
      </c>
      <c r="O48" s="32">
        <f t="shared" si="7"/>
        <v>925</v>
      </c>
      <c r="P48" s="32">
        <f t="shared" si="7"/>
        <v>4845</v>
      </c>
      <c r="Q48" s="32">
        <f t="shared" si="7"/>
        <v>9745</v>
      </c>
    </row>
    <row r="49" spans="2:17" ht="14.4" customHeight="1" x14ac:dyDescent="0.3">
      <c r="B49" s="8" t="s">
        <v>33</v>
      </c>
      <c r="C49" s="32">
        <f>IF(C$47&lt;$J$27,C$47*$H$29,$J$27*$H$29)+IF(C$47&gt;=$J$27,(C$47-$J$27)*$J$29,0)+IF(C$47&gt;=$L$27,(C$47-$L$27)*($L$29-$J$29),0)+$F$29</f>
        <v>48.9</v>
      </c>
      <c r="D49" s="32">
        <f t="shared" ref="D49:Q49" si="8">IF(D$47&lt;$J$27,D$47*$H$29,$J$27*$H$29)+IF(D$47&gt;=$J$27,(D$47-$J$27)*$J$29,0)+IF(D$47&gt;=$L$27,(D$47-$L$27)*($L$29-$J$29),0)+$F$29</f>
        <v>53.8</v>
      </c>
      <c r="E49" s="32">
        <f t="shared" si="8"/>
        <v>63.6</v>
      </c>
      <c r="F49" s="32">
        <f t="shared" si="8"/>
        <v>73.400000000000006</v>
      </c>
      <c r="G49" s="32">
        <f t="shared" si="8"/>
        <v>83.2</v>
      </c>
      <c r="H49" s="32">
        <f t="shared" si="8"/>
        <v>93</v>
      </c>
      <c r="I49" s="32">
        <f t="shared" si="8"/>
        <v>102.8</v>
      </c>
      <c r="J49" s="32">
        <f t="shared" si="8"/>
        <v>117.5</v>
      </c>
      <c r="K49" s="32">
        <f t="shared" si="8"/>
        <v>142</v>
      </c>
      <c r="L49" s="32">
        <f t="shared" si="8"/>
        <v>217</v>
      </c>
      <c r="M49" s="32">
        <f t="shared" si="8"/>
        <v>292</v>
      </c>
      <c r="N49" s="32">
        <f t="shared" si="8"/>
        <v>367</v>
      </c>
      <c r="O49" s="32">
        <f t="shared" si="8"/>
        <v>782</v>
      </c>
      <c r="P49" s="32">
        <f t="shared" si="8"/>
        <v>4102</v>
      </c>
      <c r="Q49" s="32">
        <f t="shared" si="8"/>
        <v>8252</v>
      </c>
    </row>
    <row r="50" spans="2:17" ht="14.4" customHeight="1" x14ac:dyDescent="0.3">
      <c r="B50" s="8" t="s">
        <v>39</v>
      </c>
      <c r="C50" s="34">
        <f>C$49-C$48</f>
        <v>7.1000000000000014</v>
      </c>
      <c r="D50" s="34">
        <f t="shared" ref="D50:Q50" si="9">D$49-D$48</f>
        <v>5.1999999999999957</v>
      </c>
      <c r="E50" s="34">
        <f t="shared" si="9"/>
        <v>1.3999999999999986</v>
      </c>
      <c r="F50" s="34">
        <f t="shared" si="9"/>
        <v>-2.4000000000000057</v>
      </c>
      <c r="G50" s="34">
        <f t="shared" si="9"/>
        <v>-6.2000000000000028</v>
      </c>
      <c r="H50" s="34">
        <f t="shared" si="9"/>
        <v>-10</v>
      </c>
      <c r="I50" s="34">
        <f t="shared" si="9"/>
        <v>-13.800000000000011</v>
      </c>
      <c r="J50" s="34">
        <f t="shared" si="9"/>
        <v>-19.5</v>
      </c>
      <c r="K50" s="34">
        <f t="shared" si="9"/>
        <v>-29</v>
      </c>
      <c r="L50" s="34">
        <f t="shared" si="9"/>
        <v>-42</v>
      </c>
      <c r="M50" s="34">
        <f t="shared" si="9"/>
        <v>-55</v>
      </c>
      <c r="N50" s="34">
        <f t="shared" si="9"/>
        <v>-68</v>
      </c>
      <c r="O50" s="34">
        <f t="shared" si="9"/>
        <v>-143</v>
      </c>
      <c r="P50" s="34">
        <f t="shared" si="9"/>
        <v>-743</v>
      </c>
      <c r="Q50" s="34">
        <f t="shared" si="9"/>
        <v>-1493</v>
      </c>
    </row>
    <row r="51" spans="2:17" ht="14.4" customHeight="1" x14ac:dyDescent="0.3">
      <c r="B51" s="26" t="s">
        <v>12</v>
      </c>
      <c r="C51" s="35">
        <f t="shared" ref="C51:Q51" si="10">(1+(C$47-$C$27)/($C$28*C$47+$C$27+$C$29))*$H$30*C$47+$F$30</f>
        <v>26.321428571428569</v>
      </c>
      <c r="D51" s="35">
        <f t="shared" si="10"/>
        <v>30.5</v>
      </c>
      <c r="E51" s="35">
        <f t="shared" si="10"/>
        <v>42.2</v>
      </c>
      <c r="F51" s="35">
        <f t="shared" si="10"/>
        <v>56.500000000000007</v>
      </c>
      <c r="G51" s="35">
        <f t="shared" si="10"/>
        <v>72.285714285714292</v>
      </c>
      <c r="H51" s="35">
        <f t="shared" si="10"/>
        <v>89</v>
      </c>
      <c r="I51" s="35">
        <f t="shared" si="10"/>
        <v>106.33333333333333</v>
      </c>
      <c r="J51" s="35">
        <f t="shared" si="10"/>
        <v>133.10714285714289</v>
      </c>
      <c r="K51" s="35">
        <f t="shared" si="10"/>
        <v>179</v>
      </c>
      <c r="L51" s="35">
        <f t="shared" si="10"/>
        <v>273.16666666666663</v>
      </c>
      <c r="M51" s="35">
        <f t="shared" si="10"/>
        <v>368.78260869565219</v>
      </c>
      <c r="N51" s="35">
        <f t="shared" si="10"/>
        <v>465.07142857142861</v>
      </c>
      <c r="O51" s="35">
        <f t="shared" si="10"/>
        <v>949.94339622641508</v>
      </c>
      <c r="P51" s="35">
        <f t="shared" si="10"/>
        <v>4847.616600790514</v>
      </c>
      <c r="Q51" s="35">
        <f t="shared" si="10"/>
        <v>9722.3101391650089</v>
      </c>
    </row>
    <row r="52" spans="2:17" ht="14.4" customHeight="1" x14ac:dyDescent="0.3">
      <c r="B52" s="8" t="s">
        <v>34</v>
      </c>
      <c r="C52" s="34">
        <f>C$51-C$48</f>
        <v>-15.478571428571428</v>
      </c>
      <c r="D52" s="34">
        <f t="shared" ref="D52:Q52" si="11">D$51-D$48</f>
        <v>-18.100000000000001</v>
      </c>
      <c r="E52" s="34">
        <f t="shared" si="11"/>
        <v>-20</v>
      </c>
      <c r="F52" s="34">
        <f t="shared" si="11"/>
        <v>-19.300000000000004</v>
      </c>
      <c r="G52" s="34">
        <f t="shared" si="11"/>
        <v>-17.114285714285714</v>
      </c>
      <c r="H52" s="34">
        <f t="shared" si="11"/>
        <v>-14</v>
      </c>
      <c r="I52" s="34">
        <f t="shared" si="11"/>
        <v>-10.26666666666668</v>
      </c>
      <c r="J52" s="34">
        <f t="shared" si="11"/>
        <v>-3.8928571428571104</v>
      </c>
      <c r="K52" s="34">
        <f t="shared" si="11"/>
        <v>8</v>
      </c>
      <c r="L52" s="34">
        <f t="shared" si="11"/>
        <v>14.166666666666629</v>
      </c>
      <c r="M52" s="34">
        <f t="shared" si="11"/>
        <v>21.782608695652186</v>
      </c>
      <c r="N52" s="34">
        <f t="shared" si="11"/>
        <v>30.071428571428612</v>
      </c>
      <c r="O52" s="34">
        <f t="shared" si="11"/>
        <v>24.943396226415075</v>
      </c>
      <c r="P52" s="34">
        <f t="shared" si="11"/>
        <v>2.616600790513985</v>
      </c>
      <c r="Q52" s="34">
        <f t="shared" si="11"/>
        <v>-22.689860834991123</v>
      </c>
    </row>
    <row r="53" spans="2:17" ht="14.4" customHeight="1" x14ac:dyDescent="0.3">
      <c r="B53" s="8" t="s">
        <v>36</v>
      </c>
      <c r="C53" s="34">
        <f t="shared" ref="C53:Q53" si="12">C$51-C$49</f>
        <v>-22.578571428571429</v>
      </c>
      <c r="D53" s="34">
        <f t="shared" si="12"/>
        <v>-23.299999999999997</v>
      </c>
      <c r="E53" s="34">
        <f t="shared" si="12"/>
        <v>-21.4</v>
      </c>
      <c r="F53" s="34">
        <f t="shared" si="12"/>
        <v>-16.899999999999999</v>
      </c>
      <c r="G53" s="34">
        <f t="shared" si="12"/>
        <v>-10.914285714285711</v>
      </c>
      <c r="H53" s="34">
        <f t="shared" si="12"/>
        <v>-4</v>
      </c>
      <c r="I53" s="34">
        <f t="shared" si="12"/>
        <v>3.5333333333333314</v>
      </c>
      <c r="J53" s="34">
        <f t="shared" si="12"/>
        <v>15.60714285714289</v>
      </c>
      <c r="K53" s="34">
        <f t="shared" si="12"/>
        <v>37</v>
      </c>
      <c r="L53" s="34">
        <f t="shared" si="12"/>
        <v>56.166666666666629</v>
      </c>
      <c r="M53" s="34">
        <f t="shared" si="12"/>
        <v>76.782608695652186</v>
      </c>
      <c r="N53" s="34">
        <f t="shared" si="12"/>
        <v>98.071428571428612</v>
      </c>
      <c r="O53" s="34">
        <f t="shared" si="12"/>
        <v>167.94339622641508</v>
      </c>
      <c r="P53" s="34">
        <f t="shared" si="12"/>
        <v>745.61660079051398</v>
      </c>
      <c r="Q53" s="34">
        <f t="shared" si="12"/>
        <v>1470.3101391650089</v>
      </c>
    </row>
    <row r="54" spans="2:17" ht="14.4" customHeight="1" x14ac:dyDescent="0.3">
      <c r="C54" s="20"/>
      <c r="D54" s="20"/>
      <c r="E54" s="20"/>
      <c r="F54" s="20"/>
      <c r="G54" s="20"/>
      <c r="H54" s="20"/>
      <c r="I54" s="20"/>
      <c r="J54" s="20"/>
      <c r="K54" s="20"/>
      <c r="L54" s="20"/>
      <c r="M54" s="20"/>
      <c r="N54" s="20"/>
      <c r="O54" s="20"/>
      <c r="P54" s="20"/>
      <c r="Q54" s="20"/>
    </row>
    <row r="55" spans="2:17" x14ac:dyDescent="0.3">
      <c r="B55" s="79"/>
      <c r="C55" s="79"/>
      <c r="D55" s="79"/>
      <c r="E55" s="79"/>
      <c r="F55" s="79"/>
      <c r="G55" s="79"/>
      <c r="H55" s="79"/>
      <c r="I55" s="79"/>
      <c r="J55" s="79"/>
      <c r="K55" s="79"/>
      <c r="L55" s="79"/>
      <c r="M55" s="79"/>
      <c r="N55" s="79"/>
      <c r="O55" s="79"/>
      <c r="P55" s="79"/>
      <c r="Q55" s="79"/>
    </row>
    <row r="56" spans="2:17" ht="18" x14ac:dyDescent="0.3">
      <c r="C56" s="11" t="s">
        <v>2</v>
      </c>
      <c r="D56" s="3"/>
      <c r="E56" s="3"/>
      <c r="F56" s="3"/>
      <c r="G56" s="3"/>
      <c r="H56" s="3"/>
      <c r="I56" s="3"/>
      <c r="J56" s="3"/>
      <c r="K56" s="3"/>
      <c r="L56" s="3"/>
      <c r="M56" s="3"/>
      <c r="N56" s="3"/>
    </row>
    <row r="57" spans="2:17" ht="10.95" customHeight="1" x14ac:dyDescent="0.3"/>
    <row r="58" spans="2:17" x14ac:dyDescent="0.3">
      <c r="B58" s="70" t="s">
        <v>54</v>
      </c>
      <c r="C58" s="70"/>
      <c r="D58" s="70"/>
      <c r="E58" s="70"/>
      <c r="F58" s="70"/>
      <c r="G58" s="70"/>
      <c r="H58" s="70"/>
      <c r="I58" s="70"/>
      <c r="J58" s="70"/>
      <c r="K58" s="70"/>
      <c r="L58" s="70"/>
      <c r="M58" s="70"/>
      <c r="N58" s="70"/>
      <c r="O58" s="70"/>
      <c r="P58" s="70"/>
      <c r="Q58" s="70"/>
    </row>
    <row r="59" spans="2:17" x14ac:dyDescent="0.3">
      <c r="B59" s="70"/>
      <c r="C59" s="70"/>
      <c r="D59" s="70"/>
      <c r="E59" s="70"/>
      <c r="F59" s="70"/>
      <c r="G59" s="70"/>
      <c r="H59" s="70"/>
      <c r="I59" s="70"/>
      <c r="J59" s="70"/>
      <c r="K59" s="70"/>
      <c r="L59" s="70"/>
      <c r="M59" s="70"/>
      <c r="N59" s="70"/>
      <c r="O59" s="70"/>
      <c r="P59" s="70"/>
      <c r="Q59" s="70"/>
    </row>
    <row r="60" spans="2:17" x14ac:dyDescent="0.3">
      <c r="B60" s="55"/>
      <c r="C60" s="55"/>
      <c r="D60" s="55"/>
      <c r="E60" s="55"/>
      <c r="F60" s="55"/>
      <c r="G60" s="55"/>
      <c r="H60" s="55"/>
      <c r="I60" s="55"/>
      <c r="J60" s="55"/>
      <c r="K60" s="55"/>
      <c r="L60" s="55"/>
      <c r="M60" s="55"/>
      <c r="N60" s="55"/>
      <c r="O60" s="55"/>
      <c r="P60" s="55"/>
      <c r="Q60" s="55"/>
    </row>
    <row r="61" spans="2:17" x14ac:dyDescent="0.3">
      <c r="B61" s="15" t="s">
        <v>4</v>
      </c>
      <c r="G61" s="16" t="s">
        <v>5</v>
      </c>
      <c r="H61" s="3"/>
      <c r="I61" s="3"/>
      <c r="J61" s="3"/>
      <c r="P61" s="69" t="s">
        <v>5</v>
      </c>
    </row>
  </sheetData>
  <sheetProtection password="CA07" sheet="1" objects="1" scenarios="1" selectLockedCells="1"/>
  <mergeCells count="19">
    <mergeCell ref="B7:Q8"/>
    <mergeCell ref="F29:G29"/>
    <mergeCell ref="H29:I29"/>
    <mergeCell ref="J29:K29"/>
    <mergeCell ref="L29:M29"/>
    <mergeCell ref="L28:M28"/>
    <mergeCell ref="F28:G28"/>
    <mergeCell ref="H28:I28"/>
    <mergeCell ref="J28:K28"/>
    <mergeCell ref="F27:G27"/>
    <mergeCell ref="B10:Q11"/>
    <mergeCell ref="B12:Q14"/>
    <mergeCell ref="B58:Q59"/>
    <mergeCell ref="O26:P26"/>
    <mergeCell ref="F30:G30"/>
    <mergeCell ref="H30:M30"/>
    <mergeCell ref="B35:Q36"/>
    <mergeCell ref="B55:Q55"/>
    <mergeCell ref="F26:G26"/>
  </mergeCells>
  <conditionalFormatting sqref="C40:Q40">
    <cfRule type="expression" dxfId="11" priority="15">
      <formula>C$40&gt;0</formula>
    </cfRule>
    <cfRule type="expression" dxfId="10" priority="16">
      <formula>C$40&lt;=0</formula>
    </cfRule>
  </conditionalFormatting>
  <conditionalFormatting sqref="C42:Q42">
    <cfRule type="expression" dxfId="9" priority="13">
      <formula>C$42&gt;0</formula>
    </cfRule>
    <cfRule type="expression" dxfId="8" priority="14">
      <formula>C$42&lt;=0</formula>
    </cfRule>
  </conditionalFormatting>
  <conditionalFormatting sqref="C43:Q43">
    <cfRule type="expression" dxfId="7" priority="7">
      <formula>C$43&gt;0</formula>
    </cfRule>
    <cfRule type="expression" dxfId="6" priority="8">
      <formula>C$43&lt;=0</formula>
    </cfRule>
  </conditionalFormatting>
  <conditionalFormatting sqref="C50:Q50">
    <cfRule type="expression" dxfId="5" priority="5">
      <formula>C$50&gt;0</formula>
    </cfRule>
    <cfRule type="expression" dxfId="4" priority="6">
      <formula>C$50&lt;=0</formula>
    </cfRule>
  </conditionalFormatting>
  <conditionalFormatting sqref="C52:Q52">
    <cfRule type="expression" dxfId="3" priority="1">
      <formula>C$52&gt;0</formula>
    </cfRule>
    <cfRule type="expression" dxfId="2" priority="2">
      <formula>C$52&lt;=0</formula>
    </cfRule>
  </conditionalFormatting>
  <conditionalFormatting sqref="C53:Q53">
    <cfRule type="expression" dxfId="1" priority="21">
      <formula>C$53&gt;0</formula>
    </cfRule>
    <cfRule type="expression" dxfId="0" priority="22">
      <formula>C$53&lt;=0</formula>
    </cfRule>
  </conditionalFormatting>
  <dataValidations count="5">
    <dataValidation type="whole" allowBlank="1" showInputMessage="1" showErrorMessage="1" sqref="C27">
      <formula1>30</formula1>
      <formula2>1000</formula2>
    </dataValidation>
    <dataValidation type="whole" allowBlank="1" showInputMessage="1" showErrorMessage="1" sqref="C26">
      <formula1>0</formula1>
      <formula2>199</formula2>
    </dataValidation>
    <dataValidation type="whole" allowBlank="1" showInputMessage="1" showErrorMessage="1" sqref="C29">
      <formula1>0</formula1>
      <formula2>100</formula2>
    </dataValidation>
    <dataValidation type="decimal" allowBlank="1" showInputMessage="1" showErrorMessage="1" sqref="C28">
      <formula1>1</formula1>
      <formula2>5</formula2>
    </dataValidation>
    <dataValidation type="whole" operator="greaterThan" allowBlank="1" showInputMessage="1" showErrorMessage="1" sqref="I27 K27 L27">
      <formula1>0</formula1>
    </dataValidation>
  </dataValidations>
  <hyperlinks>
    <hyperlink ref="G61" r:id="rId1"/>
    <hyperlink ref="P61" r:id="rId2"/>
  </hyperlinks>
  <printOptions horizontalCentered="1"/>
  <pageMargins left="0.70866141732283472" right="0.70866141732283472" top="0.74803149606299213" bottom="0.74803149606299213" header="0.31496062992125984" footer="0.31496062992125984"/>
  <pageSetup paperSize="9" scale="87" fitToHeight="0" orientation="landscape" horizontalDpi="0" verticalDpi="0" r:id="rId3"/>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62"/>
  <sheetViews>
    <sheetView showGridLines="0" showRowColHeaders="0" view="pageBreakPreview" zoomScaleNormal="100" zoomScaleSheetLayoutView="100" workbookViewId="0"/>
  </sheetViews>
  <sheetFormatPr baseColWidth="10" defaultRowHeight="14.4" x14ac:dyDescent="0.3"/>
  <cols>
    <col min="1" max="1" width="2.77734375" customWidth="1"/>
    <col min="8" max="8" width="11.5546875" customWidth="1"/>
    <col min="11" max="11" width="2.77734375" customWidth="1"/>
  </cols>
  <sheetData>
    <row r="1" spans="1:10" x14ac:dyDescent="0.3">
      <c r="A1" s="17"/>
    </row>
    <row r="2" spans="1:10" ht="23.4" x14ac:dyDescent="0.45">
      <c r="B2" s="88" t="s">
        <v>20</v>
      </c>
      <c r="C2" s="88"/>
      <c r="D2" s="88"/>
      <c r="E2" s="88"/>
      <c r="F2" s="88"/>
      <c r="G2" s="88"/>
      <c r="H2" s="88"/>
      <c r="I2" s="88"/>
      <c r="J2" s="88"/>
    </row>
    <row r="3" spans="1:10" x14ac:dyDescent="0.3">
      <c r="B3" s="89" t="s">
        <v>21</v>
      </c>
      <c r="C3" s="89"/>
      <c r="D3" s="89"/>
      <c r="E3" s="89"/>
      <c r="F3" s="89"/>
      <c r="G3" s="89"/>
      <c r="H3" s="89"/>
      <c r="I3" s="89"/>
      <c r="J3" s="89"/>
    </row>
    <row r="4" spans="1:10" x14ac:dyDescent="0.3">
      <c r="E4" s="56" t="s">
        <v>22</v>
      </c>
      <c r="G4" s="56" t="s">
        <v>23</v>
      </c>
    </row>
    <row r="5" spans="1:10" x14ac:dyDescent="0.3">
      <c r="B5" s="10"/>
    </row>
    <row r="32" spans="2:2" x14ac:dyDescent="0.3">
      <c r="B32" s="10"/>
    </row>
    <row r="34" spans="2:2" x14ac:dyDescent="0.3">
      <c r="B34" s="10"/>
    </row>
    <row r="60" spans="2:7" x14ac:dyDescent="0.3">
      <c r="B60" s="12"/>
      <c r="C60" s="13"/>
      <c r="D60" s="13"/>
      <c r="E60" s="13"/>
      <c r="F60" s="13"/>
      <c r="G60" s="13"/>
    </row>
    <row r="62" spans="2:7" x14ac:dyDescent="0.3">
      <c r="B62" s="10"/>
    </row>
  </sheetData>
  <sheetProtection password="CA07" sheet="1" objects="1" scenarios="1" selectLockedCells="1"/>
  <mergeCells count="2">
    <mergeCell ref="B2:J2"/>
    <mergeCell ref="B3:J3"/>
  </mergeCells>
  <printOptions horizontalCentered="1" verticalCentered="1"/>
  <pageMargins left="0.70866141732283472" right="0.70866141732283472" top="0.74803149606299213" bottom="0.74803149606299213" header="0.31496062992125984" footer="0.31496062992125984"/>
  <pageSetup paperSize="9" scale="80" orientation="portrait" horizontalDpi="0" verticalDpi="0" r:id="rId1"/>
  <rowBreaks count="1" manualBreakCount="1">
    <brk id="5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2"/>
  <sheetViews>
    <sheetView showGridLines="0" showRowColHeaders="0" view="pageBreakPreview" zoomScaleNormal="100" zoomScaleSheetLayoutView="100" workbookViewId="0"/>
  </sheetViews>
  <sheetFormatPr baseColWidth="10" defaultRowHeight="14.4" x14ac:dyDescent="0.3"/>
  <cols>
    <col min="1" max="1" width="2.77734375" customWidth="1"/>
    <col min="13" max="13" width="2.77734375" customWidth="1"/>
  </cols>
  <sheetData>
    <row r="1" spans="1:12" x14ac:dyDescent="0.3">
      <c r="A1" s="17"/>
    </row>
    <row r="2" spans="1:12" ht="23.4" x14ac:dyDescent="0.45">
      <c r="B2" s="88" t="s">
        <v>24</v>
      </c>
      <c r="C2" s="90"/>
      <c r="D2" s="90"/>
      <c r="E2" s="90"/>
      <c r="F2" s="90"/>
      <c r="G2" s="90"/>
      <c r="H2" s="90"/>
      <c r="I2" s="90"/>
      <c r="J2" s="90"/>
      <c r="K2" s="90"/>
      <c r="L2" s="90"/>
    </row>
    <row r="3" spans="1:12" x14ac:dyDescent="0.3">
      <c r="A3" s="2"/>
    </row>
    <row r="27" spans="3:5" x14ac:dyDescent="0.3">
      <c r="C27" s="39" t="s">
        <v>25</v>
      </c>
      <c r="D27" s="40" t="s">
        <v>26</v>
      </c>
      <c r="E27" s="41" t="s">
        <v>11</v>
      </c>
    </row>
    <row r="52" spans="3:5" x14ac:dyDescent="0.3">
      <c r="C52" s="39" t="s">
        <v>25</v>
      </c>
      <c r="D52" s="40" t="s">
        <v>26</v>
      </c>
      <c r="E52" s="41" t="s">
        <v>11</v>
      </c>
    </row>
  </sheetData>
  <sheetProtection password="CA07" sheet="1" objects="1" scenarios="1" selectLockedCells="1"/>
  <mergeCells count="1">
    <mergeCell ref="B2:L2"/>
  </mergeCells>
  <printOptions horizontalCentered="1" verticalCentered="1"/>
  <pageMargins left="0.70866141732283472" right="0.70866141732283472" top="0.74803149606299213" bottom="0.74803149606299213" header="0.31496062992125984" footer="0.31496062992125984"/>
  <pageSetup paperSize="9" scale="66"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opLeftCell="A85" workbookViewId="0">
      <selection activeCell="K100" sqref="K100"/>
    </sheetView>
  </sheetViews>
  <sheetFormatPr baseColWidth="10" defaultRowHeight="14.4" x14ac:dyDescent="0.3"/>
  <sheetData>
    <row r="1" spans="1:6" x14ac:dyDescent="0.3">
      <c r="B1" s="38" t="s">
        <v>10</v>
      </c>
      <c r="C1" s="38" t="s">
        <v>11</v>
      </c>
      <c r="D1" s="38">
        <v>2013</v>
      </c>
      <c r="E1" s="38">
        <v>2012</v>
      </c>
      <c r="F1" s="38" t="s">
        <v>45</v>
      </c>
    </row>
    <row r="2" spans="1:6" x14ac:dyDescent="0.3">
      <c r="A2" s="29">
        <f>Présentation!C27</f>
        <v>100</v>
      </c>
      <c r="B2" s="36">
        <v>0</v>
      </c>
      <c r="C2" s="37">
        <f>(1+($B2-$A$2)/($A$4*$B2+$A$2+$A$3))*$A$6*$B2+$A$5</f>
        <v>24</v>
      </c>
      <c r="D2" s="37">
        <f>IF($B2&lt;$F$2,$B2*$A$9,$F$2*$A$9)+IF($B2&gt;=$F$2,($B2-$F$2)*$A$10,0)+IF($B2&gt;=$F$3,($B2-$F$3)*($A$11-$A$10),0)+$A$8</f>
        <v>44</v>
      </c>
      <c r="E2" s="37">
        <f>IF($B2&lt;$F$2,$B2*$A$14,$F$2*$A$14)+IF($B2&gt;=$F$2,($B2-$F$2)*$A$15,0)+IF($B2&gt;=$F$3,($B2-$F$3)*($A$16-$A$15),0)+$A$13</f>
        <v>35</v>
      </c>
      <c r="F2" s="29">
        <f>Présentation!$J$27</f>
        <v>200</v>
      </c>
    </row>
    <row r="3" spans="1:6" x14ac:dyDescent="0.3">
      <c r="A3" s="29">
        <f>Présentation!C29</f>
        <v>20</v>
      </c>
      <c r="B3" s="19">
        <f>$B2+10</f>
        <v>10</v>
      </c>
      <c r="C3" s="37">
        <f t="shared" ref="C3:C66" si="0">(1+($B3-$A$2)/($A$4*$B3+$A$2+$A$3))*$A$6*$B3+$A$5</f>
        <v>26.321428571428569</v>
      </c>
      <c r="D3" s="37">
        <f t="shared" ref="D3:D66" si="1">IF($B3&lt;$F$2,$B3*$A$9,$F$2*$A$9)+IF($B3&gt;=$F$2,($B3-$F$2)*$A$10,0)+IF($B3&gt;=$F$3,($B3-$F$3)*($A$11-$A$10),0)+$A$8</f>
        <v>48.9</v>
      </c>
      <c r="E3" s="37">
        <f t="shared" ref="E3:E66" si="2">IF($B3&lt;$F$2,$B3*$A$14,$F$2*$A$14)+IF($B3&gt;=$F$2,($B3-$F$2)*$A$15,0)+IF($B3&gt;=$F$3,($B3-$F$3)*($A$16-$A$15),0)+$A$13</f>
        <v>41.8</v>
      </c>
      <c r="F3" s="29">
        <f>Présentation!$L$27</f>
        <v>500</v>
      </c>
    </row>
    <row r="4" spans="1:6" x14ac:dyDescent="0.3">
      <c r="A4" s="29">
        <f>Présentation!C28</f>
        <v>2</v>
      </c>
      <c r="B4" s="19">
        <f t="shared" ref="B4:B67" si="3">$B3+10</f>
        <v>20</v>
      </c>
      <c r="C4" s="37">
        <f t="shared" si="0"/>
        <v>30.5</v>
      </c>
      <c r="D4" s="37">
        <f t="shared" si="1"/>
        <v>53.8</v>
      </c>
      <c r="E4" s="37">
        <f t="shared" si="2"/>
        <v>48.6</v>
      </c>
    </row>
    <row r="5" spans="1:6" x14ac:dyDescent="0.3">
      <c r="A5" s="28">
        <f>Présentation!F30</f>
        <v>24</v>
      </c>
      <c r="B5" s="19">
        <f t="shared" si="3"/>
        <v>30</v>
      </c>
      <c r="C5" s="37">
        <f t="shared" si="0"/>
        <v>35.916666666666671</v>
      </c>
      <c r="D5" s="37">
        <f t="shared" si="1"/>
        <v>58.7</v>
      </c>
      <c r="E5" s="37">
        <f t="shared" si="2"/>
        <v>55.400000000000006</v>
      </c>
    </row>
    <row r="6" spans="1:6" x14ac:dyDescent="0.3">
      <c r="A6" s="29">
        <f>Présentation!H30</f>
        <v>0.65</v>
      </c>
      <c r="B6" s="19">
        <f t="shared" si="3"/>
        <v>40</v>
      </c>
      <c r="C6" s="37">
        <f t="shared" si="0"/>
        <v>42.2</v>
      </c>
      <c r="D6" s="37">
        <f t="shared" si="1"/>
        <v>63.6</v>
      </c>
      <c r="E6" s="37">
        <f t="shared" si="2"/>
        <v>62.2</v>
      </c>
    </row>
    <row r="7" spans="1:6" x14ac:dyDescent="0.3">
      <c r="A7" s="30"/>
      <c r="B7" s="19">
        <f t="shared" si="3"/>
        <v>50</v>
      </c>
      <c r="C7" s="37">
        <f t="shared" si="0"/>
        <v>49.113636363636367</v>
      </c>
      <c r="D7" s="37">
        <f t="shared" si="1"/>
        <v>68.5</v>
      </c>
      <c r="E7" s="37">
        <f t="shared" si="2"/>
        <v>69</v>
      </c>
    </row>
    <row r="8" spans="1:6" x14ac:dyDescent="0.3">
      <c r="A8" s="31">
        <f>Présentation!F29</f>
        <v>44</v>
      </c>
      <c r="B8" s="19">
        <f t="shared" si="3"/>
        <v>60</v>
      </c>
      <c r="C8" s="37">
        <f t="shared" si="0"/>
        <v>56.500000000000007</v>
      </c>
      <c r="D8" s="37">
        <f t="shared" si="1"/>
        <v>73.400000000000006</v>
      </c>
      <c r="E8" s="37">
        <f t="shared" si="2"/>
        <v>75.800000000000011</v>
      </c>
    </row>
    <row r="9" spans="1:6" x14ac:dyDescent="0.3">
      <c r="A9" s="31">
        <f>Présentation!H29</f>
        <v>0.49</v>
      </c>
      <c r="B9" s="19">
        <f t="shared" si="3"/>
        <v>70</v>
      </c>
      <c r="C9" s="37">
        <f t="shared" si="0"/>
        <v>64.25</v>
      </c>
      <c r="D9" s="37">
        <f t="shared" si="1"/>
        <v>78.3</v>
      </c>
      <c r="E9" s="37">
        <f t="shared" si="2"/>
        <v>82.6</v>
      </c>
    </row>
    <row r="10" spans="1:6" x14ac:dyDescent="0.3">
      <c r="A10" s="31">
        <f>Présentation!J29</f>
        <v>0.75</v>
      </c>
      <c r="B10" s="19">
        <f t="shared" si="3"/>
        <v>80</v>
      </c>
      <c r="C10" s="37">
        <f t="shared" si="0"/>
        <v>72.285714285714292</v>
      </c>
      <c r="D10" s="37">
        <f t="shared" si="1"/>
        <v>83.2</v>
      </c>
      <c r="E10" s="37">
        <f t="shared" si="2"/>
        <v>89.4</v>
      </c>
    </row>
    <row r="11" spans="1:6" x14ac:dyDescent="0.3">
      <c r="A11" s="31">
        <f>Présentation!L29</f>
        <v>0.83</v>
      </c>
      <c r="B11" s="19">
        <f t="shared" si="3"/>
        <v>90</v>
      </c>
      <c r="C11" s="37">
        <f t="shared" si="0"/>
        <v>80.550000000000011</v>
      </c>
      <c r="D11" s="37">
        <f t="shared" si="1"/>
        <v>88.1</v>
      </c>
      <c r="E11" s="37">
        <f t="shared" si="2"/>
        <v>96.2</v>
      </c>
    </row>
    <row r="12" spans="1:6" x14ac:dyDescent="0.3">
      <c r="B12" s="19">
        <f t="shared" si="3"/>
        <v>100</v>
      </c>
      <c r="C12" s="37">
        <f t="shared" si="0"/>
        <v>89</v>
      </c>
      <c r="D12" s="37">
        <f t="shared" si="1"/>
        <v>93</v>
      </c>
      <c r="E12" s="37">
        <f t="shared" si="2"/>
        <v>103</v>
      </c>
    </row>
    <row r="13" spans="1:6" x14ac:dyDescent="0.3">
      <c r="A13" s="31">
        <f>Présentation!F28</f>
        <v>35</v>
      </c>
      <c r="B13" s="19">
        <f t="shared" si="3"/>
        <v>110</v>
      </c>
      <c r="C13" s="37">
        <f t="shared" si="0"/>
        <v>97.60294117647058</v>
      </c>
      <c r="D13" s="37">
        <f t="shared" si="1"/>
        <v>97.9</v>
      </c>
      <c r="E13" s="37">
        <f t="shared" si="2"/>
        <v>109.80000000000001</v>
      </c>
    </row>
    <row r="14" spans="1:6" x14ac:dyDescent="0.3">
      <c r="A14" s="31">
        <f>Présentation!H28</f>
        <v>0.68</v>
      </c>
      <c r="B14" s="19">
        <f t="shared" si="3"/>
        <v>120</v>
      </c>
      <c r="C14" s="37">
        <f t="shared" si="0"/>
        <v>106.33333333333333</v>
      </c>
      <c r="D14" s="37">
        <f t="shared" si="1"/>
        <v>102.8</v>
      </c>
      <c r="E14" s="37">
        <f t="shared" si="2"/>
        <v>116.60000000000001</v>
      </c>
    </row>
    <row r="15" spans="1:6" x14ac:dyDescent="0.3">
      <c r="A15" s="31">
        <f>Présentation!J28</f>
        <v>0.88</v>
      </c>
      <c r="B15" s="19">
        <f t="shared" si="3"/>
        <v>130</v>
      </c>
      <c r="C15" s="37">
        <f t="shared" si="0"/>
        <v>115.17105263157895</v>
      </c>
      <c r="D15" s="37">
        <f t="shared" si="1"/>
        <v>107.69999999999999</v>
      </c>
      <c r="E15" s="37">
        <f t="shared" si="2"/>
        <v>123.4</v>
      </c>
    </row>
    <row r="16" spans="1:6" x14ac:dyDescent="0.3">
      <c r="A16" s="31">
        <f>Présentation!L28</f>
        <v>0.98</v>
      </c>
      <c r="B16" s="19">
        <f t="shared" si="3"/>
        <v>140</v>
      </c>
      <c r="C16" s="37">
        <f t="shared" si="0"/>
        <v>124.10000000000001</v>
      </c>
      <c r="D16" s="37">
        <f t="shared" si="1"/>
        <v>112.6</v>
      </c>
      <c r="E16" s="37">
        <f t="shared" si="2"/>
        <v>130.19999999999999</v>
      </c>
    </row>
    <row r="17" spans="2:5" x14ac:dyDescent="0.3">
      <c r="B17" s="19">
        <f t="shared" si="3"/>
        <v>150</v>
      </c>
      <c r="C17" s="37">
        <f t="shared" si="0"/>
        <v>133.10714285714289</v>
      </c>
      <c r="D17" s="37">
        <f t="shared" si="1"/>
        <v>117.5</v>
      </c>
      <c r="E17" s="37">
        <f t="shared" si="2"/>
        <v>137</v>
      </c>
    </row>
    <row r="18" spans="2:5" x14ac:dyDescent="0.3">
      <c r="B18" s="19">
        <f t="shared" si="3"/>
        <v>160</v>
      </c>
      <c r="C18" s="37">
        <f t="shared" si="0"/>
        <v>142.18181818181816</v>
      </c>
      <c r="D18" s="37">
        <f t="shared" si="1"/>
        <v>122.4</v>
      </c>
      <c r="E18" s="37">
        <f t="shared" si="2"/>
        <v>143.80000000000001</v>
      </c>
    </row>
    <row r="19" spans="2:5" x14ac:dyDescent="0.3">
      <c r="B19" s="19">
        <f t="shared" si="3"/>
        <v>170</v>
      </c>
      <c r="C19" s="37">
        <f t="shared" si="0"/>
        <v>151.31521739130437</v>
      </c>
      <c r="D19" s="37">
        <f t="shared" si="1"/>
        <v>127.3</v>
      </c>
      <c r="E19" s="37">
        <f t="shared" si="2"/>
        <v>150.60000000000002</v>
      </c>
    </row>
    <row r="20" spans="2:5" x14ac:dyDescent="0.3">
      <c r="B20" s="19">
        <f t="shared" si="3"/>
        <v>180</v>
      </c>
      <c r="C20" s="37">
        <f t="shared" si="0"/>
        <v>160.50000000000003</v>
      </c>
      <c r="D20" s="37">
        <f t="shared" si="1"/>
        <v>132.19999999999999</v>
      </c>
      <c r="E20" s="37">
        <f t="shared" si="2"/>
        <v>157.4</v>
      </c>
    </row>
    <row r="21" spans="2:5" x14ac:dyDescent="0.3">
      <c r="B21" s="19">
        <f t="shared" si="3"/>
        <v>190</v>
      </c>
      <c r="C21" s="37">
        <f t="shared" si="0"/>
        <v>169.73</v>
      </c>
      <c r="D21" s="37">
        <f t="shared" si="1"/>
        <v>137.1</v>
      </c>
      <c r="E21" s="37">
        <f t="shared" si="2"/>
        <v>164.20000000000002</v>
      </c>
    </row>
    <row r="22" spans="2:5" x14ac:dyDescent="0.3">
      <c r="B22" s="19">
        <f t="shared" si="3"/>
        <v>200</v>
      </c>
      <c r="C22" s="37">
        <f t="shared" si="0"/>
        <v>179</v>
      </c>
      <c r="D22" s="37">
        <f t="shared" si="1"/>
        <v>142</v>
      </c>
      <c r="E22" s="37">
        <f t="shared" si="2"/>
        <v>171</v>
      </c>
    </row>
    <row r="23" spans="2:5" x14ac:dyDescent="0.3">
      <c r="B23" s="19">
        <f t="shared" si="3"/>
        <v>210</v>
      </c>
      <c r="C23" s="37">
        <f t="shared" si="0"/>
        <v>188.30555555555557</v>
      </c>
      <c r="D23" s="37">
        <f t="shared" si="1"/>
        <v>149.5</v>
      </c>
      <c r="E23" s="37">
        <f t="shared" si="2"/>
        <v>179.8</v>
      </c>
    </row>
    <row r="24" spans="2:5" x14ac:dyDescent="0.3">
      <c r="B24" s="19">
        <f t="shared" si="3"/>
        <v>220</v>
      </c>
      <c r="C24" s="37">
        <f t="shared" si="0"/>
        <v>197.64285714285714</v>
      </c>
      <c r="D24" s="37">
        <f t="shared" si="1"/>
        <v>157</v>
      </c>
      <c r="E24" s="37">
        <f t="shared" si="2"/>
        <v>188.6</v>
      </c>
    </row>
    <row r="25" spans="2:5" x14ac:dyDescent="0.3">
      <c r="B25" s="19">
        <f t="shared" si="3"/>
        <v>230</v>
      </c>
      <c r="C25" s="37">
        <f t="shared" si="0"/>
        <v>207.00862068965517</v>
      </c>
      <c r="D25" s="37">
        <f t="shared" si="1"/>
        <v>164.5</v>
      </c>
      <c r="E25" s="37">
        <f t="shared" si="2"/>
        <v>197.4</v>
      </c>
    </row>
    <row r="26" spans="2:5" x14ac:dyDescent="0.3">
      <c r="B26" s="19">
        <f t="shared" si="3"/>
        <v>240</v>
      </c>
      <c r="C26" s="37">
        <f t="shared" si="0"/>
        <v>216.40000000000003</v>
      </c>
      <c r="D26" s="37">
        <f t="shared" si="1"/>
        <v>172</v>
      </c>
      <c r="E26" s="37">
        <f t="shared" si="2"/>
        <v>206.2</v>
      </c>
    </row>
    <row r="27" spans="2:5" x14ac:dyDescent="0.3">
      <c r="B27" s="19">
        <f t="shared" si="3"/>
        <v>250</v>
      </c>
      <c r="C27" s="37">
        <f t="shared" si="0"/>
        <v>225.81451612903226</v>
      </c>
      <c r="D27" s="37">
        <f t="shared" si="1"/>
        <v>179.5</v>
      </c>
      <c r="E27" s="37">
        <f t="shared" si="2"/>
        <v>215</v>
      </c>
    </row>
    <row r="28" spans="2:5" x14ac:dyDescent="0.3">
      <c r="B28" s="19">
        <f t="shared" si="3"/>
        <v>260</v>
      </c>
      <c r="C28" s="37">
        <f t="shared" si="0"/>
        <v>235.25</v>
      </c>
      <c r="D28" s="37">
        <f t="shared" si="1"/>
        <v>187</v>
      </c>
      <c r="E28" s="37">
        <f t="shared" si="2"/>
        <v>223.8</v>
      </c>
    </row>
    <row r="29" spans="2:5" x14ac:dyDescent="0.3">
      <c r="B29" s="19">
        <f t="shared" si="3"/>
        <v>270</v>
      </c>
      <c r="C29" s="37">
        <f t="shared" si="0"/>
        <v>244.70454545454547</v>
      </c>
      <c r="D29" s="37">
        <f t="shared" si="1"/>
        <v>194.5</v>
      </c>
      <c r="E29" s="37">
        <f t="shared" si="2"/>
        <v>232.6</v>
      </c>
    </row>
    <row r="30" spans="2:5" x14ac:dyDescent="0.3">
      <c r="B30" s="19">
        <f t="shared" si="3"/>
        <v>280</v>
      </c>
      <c r="C30" s="37">
        <f t="shared" si="0"/>
        <v>254.17647058823528</v>
      </c>
      <c r="D30" s="37">
        <f t="shared" si="1"/>
        <v>202</v>
      </c>
      <c r="E30" s="37">
        <f t="shared" si="2"/>
        <v>241.4</v>
      </c>
    </row>
    <row r="31" spans="2:5" x14ac:dyDescent="0.3">
      <c r="B31" s="19">
        <f t="shared" si="3"/>
        <v>290</v>
      </c>
      <c r="C31" s="37">
        <f t="shared" si="0"/>
        <v>263.66428571428571</v>
      </c>
      <c r="D31" s="37">
        <f t="shared" si="1"/>
        <v>209.5</v>
      </c>
      <c r="E31" s="37">
        <f t="shared" si="2"/>
        <v>250.2</v>
      </c>
    </row>
    <row r="32" spans="2:5" x14ac:dyDescent="0.3">
      <c r="B32" s="19">
        <f t="shared" si="3"/>
        <v>300</v>
      </c>
      <c r="C32" s="37">
        <f t="shared" si="0"/>
        <v>273.16666666666663</v>
      </c>
      <c r="D32" s="37">
        <f t="shared" si="1"/>
        <v>217</v>
      </c>
      <c r="E32" s="37">
        <f t="shared" si="2"/>
        <v>259</v>
      </c>
    </row>
    <row r="33" spans="2:5" x14ac:dyDescent="0.3">
      <c r="B33" s="19">
        <f t="shared" si="3"/>
        <v>310</v>
      </c>
      <c r="C33" s="37">
        <f t="shared" si="0"/>
        <v>282.68243243243245</v>
      </c>
      <c r="D33" s="37">
        <f t="shared" si="1"/>
        <v>224.5</v>
      </c>
      <c r="E33" s="37">
        <f t="shared" si="2"/>
        <v>267.8</v>
      </c>
    </row>
    <row r="34" spans="2:5" x14ac:dyDescent="0.3">
      <c r="B34" s="19">
        <f t="shared" si="3"/>
        <v>320</v>
      </c>
      <c r="C34" s="37">
        <f t="shared" si="0"/>
        <v>292.21052631578948</v>
      </c>
      <c r="D34" s="37">
        <f t="shared" si="1"/>
        <v>232</v>
      </c>
      <c r="E34" s="37">
        <f t="shared" si="2"/>
        <v>276.60000000000002</v>
      </c>
    </row>
    <row r="35" spans="2:5" x14ac:dyDescent="0.3">
      <c r="B35" s="19">
        <f t="shared" si="3"/>
        <v>330</v>
      </c>
      <c r="C35" s="37">
        <f t="shared" si="0"/>
        <v>301.75000000000006</v>
      </c>
      <c r="D35" s="37">
        <f t="shared" si="1"/>
        <v>239.5</v>
      </c>
      <c r="E35" s="37">
        <f t="shared" si="2"/>
        <v>285.39999999999998</v>
      </c>
    </row>
    <row r="36" spans="2:5" x14ac:dyDescent="0.3">
      <c r="B36" s="19">
        <f t="shared" si="3"/>
        <v>340</v>
      </c>
      <c r="C36" s="37">
        <f t="shared" si="0"/>
        <v>311.3</v>
      </c>
      <c r="D36" s="37">
        <f t="shared" si="1"/>
        <v>247</v>
      </c>
      <c r="E36" s="37">
        <f t="shared" si="2"/>
        <v>294.2</v>
      </c>
    </row>
    <row r="37" spans="2:5" x14ac:dyDescent="0.3">
      <c r="B37" s="19">
        <f t="shared" si="3"/>
        <v>350</v>
      </c>
      <c r="C37" s="37">
        <f t="shared" si="0"/>
        <v>320.85975609756099</v>
      </c>
      <c r="D37" s="37">
        <f t="shared" si="1"/>
        <v>254.5</v>
      </c>
      <c r="E37" s="37">
        <f t="shared" si="2"/>
        <v>303</v>
      </c>
    </row>
    <row r="38" spans="2:5" x14ac:dyDescent="0.3">
      <c r="B38" s="19">
        <f t="shared" si="3"/>
        <v>360</v>
      </c>
      <c r="C38" s="37">
        <f t="shared" si="0"/>
        <v>330.42857142857144</v>
      </c>
      <c r="D38" s="37">
        <f t="shared" si="1"/>
        <v>262</v>
      </c>
      <c r="E38" s="37">
        <f t="shared" si="2"/>
        <v>311.8</v>
      </c>
    </row>
    <row r="39" spans="2:5" x14ac:dyDescent="0.3">
      <c r="B39" s="19">
        <f t="shared" si="3"/>
        <v>370</v>
      </c>
      <c r="C39" s="37">
        <f t="shared" si="0"/>
        <v>340.00581395348843</v>
      </c>
      <c r="D39" s="37">
        <f t="shared" si="1"/>
        <v>269.5</v>
      </c>
      <c r="E39" s="37">
        <f t="shared" si="2"/>
        <v>320.60000000000002</v>
      </c>
    </row>
    <row r="40" spans="2:5" x14ac:dyDescent="0.3">
      <c r="B40" s="19">
        <f t="shared" si="3"/>
        <v>380</v>
      </c>
      <c r="C40" s="37">
        <f t="shared" si="0"/>
        <v>349.59090909090907</v>
      </c>
      <c r="D40" s="37">
        <f t="shared" si="1"/>
        <v>277</v>
      </c>
      <c r="E40" s="37">
        <f t="shared" si="2"/>
        <v>329.4</v>
      </c>
    </row>
    <row r="41" spans="2:5" x14ac:dyDescent="0.3">
      <c r="B41" s="19">
        <f t="shared" si="3"/>
        <v>390</v>
      </c>
      <c r="C41" s="37">
        <f t="shared" si="0"/>
        <v>359.18333333333334</v>
      </c>
      <c r="D41" s="37">
        <f t="shared" si="1"/>
        <v>284.5</v>
      </c>
      <c r="E41" s="37">
        <f t="shared" si="2"/>
        <v>338.2</v>
      </c>
    </row>
    <row r="42" spans="2:5" x14ac:dyDescent="0.3">
      <c r="B42" s="19">
        <f t="shared" si="3"/>
        <v>400</v>
      </c>
      <c r="C42" s="37">
        <f t="shared" si="0"/>
        <v>368.78260869565219</v>
      </c>
      <c r="D42" s="37">
        <f t="shared" si="1"/>
        <v>292</v>
      </c>
      <c r="E42" s="37">
        <f t="shared" si="2"/>
        <v>347</v>
      </c>
    </row>
    <row r="43" spans="2:5" x14ac:dyDescent="0.3">
      <c r="B43" s="19">
        <f t="shared" si="3"/>
        <v>410</v>
      </c>
      <c r="C43" s="37">
        <f t="shared" si="0"/>
        <v>378.38829787234044</v>
      </c>
      <c r="D43" s="37">
        <f t="shared" si="1"/>
        <v>299.5</v>
      </c>
      <c r="E43" s="37">
        <f t="shared" si="2"/>
        <v>355.8</v>
      </c>
    </row>
    <row r="44" spans="2:5" x14ac:dyDescent="0.3">
      <c r="B44" s="19">
        <f t="shared" si="3"/>
        <v>420</v>
      </c>
      <c r="C44" s="37">
        <f t="shared" si="0"/>
        <v>388</v>
      </c>
      <c r="D44" s="37">
        <f t="shared" si="1"/>
        <v>307</v>
      </c>
      <c r="E44" s="37">
        <f t="shared" si="2"/>
        <v>364.6</v>
      </c>
    </row>
    <row r="45" spans="2:5" x14ac:dyDescent="0.3">
      <c r="B45" s="19">
        <f t="shared" si="3"/>
        <v>430</v>
      </c>
      <c r="C45" s="37">
        <f t="shared" si="0"/>
        <v>397.61734693877554</v>
      </c>
      <c r="D45" s="37">
        <f t="shared" si="1"/>
        <v>314.5</v>
      </c>
      <c r="E45" s="37">
        <f t="shared" si="2"/>
        <v>373.4</v>
      </c>
    </row>
    <row r="46" spans="2:5" x14ac:dyDescent="0.3">
      <c r="B46" s="19">
        <f t="shared" si="3"/>
        <v>440</v>
      </c>
      <c r="C46" s="37">
        <f t="shared" si="0"/>
        <v>407.24000000000007</v>
      </c>
      <c r="D46" s="37">
        <f t="shared" si="1"/>
        <v>322</v>
      </c>
      <c r="E46" s="37">
        <f t="shared" si="2"/>
        <v>382.2</v>
      </c>
    </row>
    <row r="47" spans="2:5" x14ac:dyDescent="0.3">
      <c r="B47" s="19">
        <f t="shared" si="3"/>
        <v>450</v>
      </c>
      <c r="C47" s="37">
        <f t="shared" si="0"/>
        <v>416.86764705882359</v>
      </c>
      <c r="D47" s="37">
        <f t="shared" si="1"/>
        <v>329.5</v>
      </c>
      <c r="E47" s="37">
        <f t="shared" si="2"/>
        <v>391</v>
      </c>
    </row>
    <row r="48" spans="2:5" x14ac:dyDescent="0.3">
      <c r="B48" s="19">
        <f t="shared" si="3"/>
        <v>460</v>
      </c>
      <c r="C48" s="37">
        <f t="shared" si="0"/>
        <v>426.50000000000006</v>
      </c>
      <c r="D48" s="37">
        <f t="shared" si="1"/>
        <v>337</v>
      </c>
      <c r="E48" s="37">
        <f t="shared" si="2"/>
        <v>399.8</v>
      </c>
    </row>
    <row r="49" spans="2:5" x14ac:dyDescent="0.3">
      <c r="B49" s="19">
        <f t="shared" si="3"/>
        <v>470</v>
      </c>
      <c r="C49" s="37">
        <f t="shared" si="0"/>
        <v>436.13679245283021</v>
      </c>
      <c r="D49" s="37">
        <f t="shared" si="1"/>
        <v>344.5</v>
      </c>
      <c r="E49" s="37">
        <f t="shared" si="2"/>
        <v>408.6</v>
      </c>
    </row>
    <row r="50" spans="2:5" x14ac:dyDescent="0.3">
      <c r="B50" s="19">
        <f t="shared" si="3"/>
        <v>480</v>
      </c>
      <c r="C50" s="37">
        <f t="shared" si="0"/>
        <v>445.77777777777783</v>
      </c>
      <c r="D50" s="37">
        <f t="shared" si="1"/>
        <v>352</v>
      </c>
      <c r="E50" s="37">
        <f t="shared" si="2"/>
        <v>417.4</v>
      </c>
    </row>
    <row r="51" spans="2:5" x14ac:dyDescent="0.3">
      <c r="B51" s="19">
        <f t="shared" si="3"/>
        <v>490</v>
      </c>
      <c r="C51" s="37">
        <f t="shared" si="0"/>
        <v>455.42272727272729</v>
      </c>
      <c r="D51" s="37">
        <f t="shared" si="1"/>
        <v>359.5</v>
      </c>
      <c r="E51" s="37">
        <f t="shared" si="2"/>
        <v>426.2</v>
      </c>
    </row>
    <row r="52" spans="2:5" x14ac:dyDescent="0.3">
      <c r="B52" s="19">
        <f t="shared" si="3"/>
        <v>500</v>
      </c>
      <c r="C52" s="37">
        <f t="shared" si="0"/>
        <v>465.07142857142861</v>
      </c>
      <c r="D52" s="37">
        <f t="shared" si="1"/>
        <v>367</v>
      </c>
      <c r="E52" s="37">
        <f t="shared" si="2"/>
        <v>435</v>
      </c>
    </row>
    <row r="53" spans="2:5" x14ac:dyDescent="0.3">
      <c r="B53" s="19">
        <f t="shared" si="3"/>
        <v>510</v>
      </c>
      <c r="C53" s="37">
        <f t="shared" si="0"/>
        <v>474.72368421052636</v>
      </c>
      <c r="D53" s="37">
        <f t="shared" si="1"/>
        <v>375.3</v>
      </c>
      <c r="E53" s="37">
        <f t="shared" si="2"/>
        <v>444.8</v>
      </c>
    </row>
    <row r="54" spans="2:5" x14ac:dyDescent="0.3">
      <c r="B54" s="19">
        <f t="shared" si="3"/>
        <v>520</v>
      </c>
      <c r="C54" s="37">
        <f t="shared" si="0"/>
        <v>484.37931034482762</v>
      </c>
      <c r="D54" s="37">
        <f t="shared" si="1"/>
        <v>383.6</v>
      </c>
      <c r="E54" s="37">
        <f t="shared" si="2"/>
        <v>454.6</v>
      </c>
    </row>
    <row r="55" spans="2:5" x14ac:dyDescent="0.3">
      <c r="B55" s="19">
        <f t="shared" si="3"/>
        <v>530</v>
      </c>
      <c r="C55" s="37">
        <f t="shared" si="0"/>
        <v>494.03813559322032</v>
      </c>
      <c r="D55" s="37">
        <f t="shared" si="1"/>
        <v>391.9</v>
      </c>
      <c r="E55" s="37">
        <f t="shared" si="2"/>
        <v>464.4</v>
      </c>
    </row>
    <row r="56" spans="2:5" x14ac:dyDescent="0.3">
      <c r="B56" s="19">
        <f t="shared" si="3"/>
        <v>540</v>
      </c>
      <c r="C56" s="37">
        <f t="shared" si="0"/>
        <v>503.70000000000005</v>
      </c>
      <c r="D56" s="37">
        <f t="shared" si="1"/>
        <v>400.2</v>
      </c>
      <c r="E56" s="37">
        <f t="shared" si="2"/>
        <v>474.2</v>
      </c>
    </row>
    <row r="57" spans="2:5" x14ac:dyDescent="0.3">
      <c r="B57" s="19">
        <f t="shared" si="3"/>
        <v>550</v>
      </c>
      <c r="C57" s="37">
        <f t="shared" si="0"/>
        <v>513.36475409836066</v>
      </c>
      <c r="D57" s="37">
        <f t="shared" si="1"/>
        <v>408.5</v>
      </c>
      <c r="E57" s="37">
        <f t="shared" si="2"/>
        <v>484</v>
      </c>
    </row>
    <row r="58" spans="2:5" x14ac:dyDescent="0.3">
      <c r="B58" s="19">
        <f t="shared" si="3"/>
        <v>560</v>
      </c>
      <c r="C58" s="37">
        <f t="shared" si="0"/>
        <v>523.0322580645161</v>
      </c>
      <c r="D58" s="37">
        <f t="shared" si="1"/>
        <v>416.8</v>
      </c>
      <c r="E58" s="37">
        <f t="shared" si="2"/>
        <v>493.8</v>
      </c>
    </row>
    <row r="59" spans="2:5" x14ac:dyDescent="0.3">
      <c r="B59" s="19">
        <f t="shared" si="3"/>
        <v>570</v>
      </c>
      <c r="C59" s="37">
        <f t="shared" si="0"/>
        <v>532.70238095238096</v>
      </c>
      <c r="D59" s="37">
        <f t="shared" si="1"/>
        <v>425.1</v>
      </c>
      <c r="E59" s="37">
        <f t="shared" si="2"/>
        <v>503.6</v>
      </c>
    </row>
    <row r="60" spans="2:5" x14ac:dyDescent="0.3">
      <c r="B60" s="19">
        <f t="shared" si="3"/>
        <v>580</v>
      </c>
      <c r="C60" s="37">
        <f t="shared" si="0"/>
        <v>542.375</v>
      </c>
      <c r="D60" s="37">
        <f t="shared" si="1"/>
        <v>433.4</v>
      </c>
      <c r="E60" s="37">
        <f t="shared" si="2"/>
        <v>513.4</v>
      </c>
    </row>
    <row r="61" spans="2:5" x14ac:dyDescent="0.3">
      <c r="B61" s="19">
        <f t="shared" si="3"/>
        <v>590</v>
      </c>
      <c r="C61" s="37">
        <f t="shared" si="0"/>
        <v>552.04999999999995</v>
      </c>
      <c r="D61" s="37">
        <f t="shared" si="1"/>
        <v>441.7</v>
      </c>
      <c r="E61" s="37">
        <f t="shared" si="2"/>
        <v>523.20000000000005</v>
      </c>
    </row>
    <row r="62" spans="2:5" x14ac:dyDescent="0.3">
      <c r="B62" s="19">
        <f t="shared" si="3"/>
        <v>600</v>
      </c>
      <c r="C62" s="37">
        <f t="shared" si="0"/>
        <v>561.72727272727286</v>
      </c>
      <c r="D62" s="37">
        <f t="shared" si="1"/>
        <v>450</v>
      </c>
      <c r="E62" s="37">
        <f t="shared" si="2"/>
        <v>533</v>
      </c>
    </row>
    <row r="63" spans="2:5" x14ac:dyDescent="0.3">
      <c r="B63" s="19">
        <f t="shared" si="3"/>
        <v>610</v>
      </c>
      <c r="C63" s="37">
        <f t="shared" si="0"/>
        <v>571.4067164179105</v>
      </c>
      <c r="D63" s="37">
        <f t="shared" si="1"/>
        <v>458.3</v>
      </c>
      <c r="E63" s="37">
        <f t="shared" si="2"/>
        <v>542.79999999999995</v>
      </c>
    </row>
    <row r="64" spans="2:5" x14ac:dyDescent="0.3">
      <c r="B64" s="19">
        <f t="shared" si="3"/>
        <v>620</v>
      </c>
      <c r="C64" s="37">
        <f t="shared" si="0"/>
        <v>581.08823529411768</v>
      </c>
      <c r="D64" s="37">
        <f t="shared" si="1"/>
        <v>466.6</v>
      </c>
      <c r="E64" s="37">
        <f t="shared" si="2"/>
        <v>552.6</v>
      </c>
    </row>
    <row r="65" spans="2:5" x14ac:dyDescent="0.3">
      <c r="B65" s="19">
        <f t="shared" si="3"/>
        <v>630</v>
      </c>
      <c r="C65" s="37">
        <f t="shared" si="0"/>
        <v>590.77173913043475</v>
      </c>
      <c r="D65" s="37">
        <f t="shared" si="1"/>
        <v>474.9</v>
      </c>
      <c r="E65" s="37">
        <f t="shared" si="2"/>
        <v>562.4</v>
      </c>
    </row>
    <row r="66" spans="2:5" x14ac:dyDescent="0.3">
      <c r="B66" s="19">
        <f t="shared" si="3"/>
        <v>640</v>
      </c>
      <c r="C66" s="37">
        <f t="shared" si="0"/>
        <v>600.4571428571428</v>
      </c>
      <c r="D66" s="37">
        <f t="shared" si="1"/>
        <v>483.2</v>
      </c>
      <c r="E66" s="37">
        <f t="shared" si="2"/>
        <v>572.20000000000005</v>
      </c>
    </row>
    <row r="67" spans="2:5" x14ac:dyDescent="0.3">
      <c r="B67" s="19">
        <f t="shared" si="3"/>
        <v>650</v>
      </c>
      <c r="C67" s="37">
        <f t="shared" ref="C67:C102" si="4">(1+($B67-$A$2)/($A$4*$B67+$A$2+$A$3))*$A$6*$B67+$A$5</f>
        <v>610.1443661971831</v>
      </c>
      <c r="D67" s="37">
        <f t="shared" ref="D67:D102" si="5">IF($B67&lt;$F$2,$B67*$A$9,$F$2*$A$9)+IF($B67&gt;=$F$2,($B67-$F$2)*$A$10,0)+IF($B67&gt;=$F$3,($B67-$F$3)*($A$11-$A$10),0)+$A$8</f>
        <v>491.5</v>
      </c>
      <c r="E67" s="37">
        <f t="shared" ref="E67:E102" si="6">IF($B67&lt;$F$2,$B67*$A$14,$F$2*$A$14)+IF($B67&gt;=$F$2,($B67-$F$2)*$A$15,0)+IF($B67&gt;=$F$3,($B67-$F$3)*($A$16-$A$15),0)+$A$13</f>
        <v>582</v>
      </c>
    </row>
    <row r="68" spans="2:5" x14ac:dyDescent="0.3">
      <c r="B68" s="19">
        <f t="shared" ref="B68:B102" si="7">$B67+10</f>
        <v>660</v>
      </c>
      <c r="C68" s="37">
        <f t="shared" si="4"/>
        <v>619.83333333333337</v>
      </c>
      <c r="D68" s="37">
        <f t="shared" si="5"/>
        <v>499.8</v>
      </c>
      <c r="E68" s="37">
        <f t="shared" si="6"/>
        <v>591.79999999999995</v>
      </c>
    </row>
    <row r="69" spans="2:5" x14ac:dyDescent="0.3">
      <c r="B69" s="19">
        <f t="shared" si="7"/>
        <v>670</v>
      </c>
      <c r="C69" s="37">
        <f t="shared" si="4"/>
        <v>629.52397260273972</v>
      </c>
      <c r="D69" s="37">
        <f t="shared" si="5"/>
        <v>508.09999999999997</v>
      </c>
      <c r="E69" s="37">
        <f t="shared" si="6"/>
        <v>601.6</v>
      </c>
    </row>
    <row r="70" spans="2:5" x14ac:dyDescent="0.3">
      <c r="B70" s="19">
        <f t="shared" si="7"/>
        <v>680</v>
      </c>
      <c r="C70" s="37">
        <f t="shared" si="4"/>
        <v>639.21621621621625</v>
      </c>
      <c r="D70" s="37">
        <f t="shared" si="5"/>
        <v>516.4</v>
      </c>
      <c r="E70" s="37">
        <f t="shared" si="6"/>
        <v>611.4</v>
      </c>
    </row>
    <row r="71" spans="2:5" x14ac:dyDescent="0.3">
      <c r="B71" s="19">
        <f t="shared" si="7"/>
        <v>690</v>
      </c>
      <c r="C71" s="37">
        <f t="shared" si="4"/>
        <v>648.91000000000008</v>
      </c>
      <c r="D71" s="37">
        <f t="shared" si="5"/>
        <v>524.70000000000005</v>
      </c>
      <c r="E71" s="37">
        <f t="shared" si="6"/>
        <v>621.20000000000005</v>
      </c>
    </row>
    <row r="72" spans="2:5" x14ac:dyDescent="0.3">
      <c r="B72" s="19">
        <f t="shared" si="7"/>
        <v>700</v>
      </c>
      <c r="C72" s="37">
        <f t="shared" si="4"/>
        <v>658.6052631578948</v>
      </c>
      <c r="D72" s="37">
        <f t="shared" si="5"/>
        <v>533</v>
      </c>
      <c r="E72" s="37">
        <f t="shared" si="6"/>
        <v>631</v>
      </c>
    </row>
    <row r="73" spans="2:5" x14ac:dyDescent="0.3">
      <c r="B73" s="19">
        <f t="shared" si="7"/>
        <v>710</v>
      </c>
      <c r="C73" s="37">
        <f t="shared" si="4"/>
        <v>668.30194805194799</v>
      </c>
      <c r="D73" s="37">
        <f t="shared" si="5"/>
        <v>541.29999999999995</v>
      </c>
      <c r="E73" s="37">
        <f t="shared" si="6"/>
        <v>640.79999999999995</v>
      </c>
    </row>
    <row r="74" spans="2:5" x14ac:dyDescent="0.3">
      <c r="B74" s="19">
        <f t="shared" si="7"/>
        <v>720</v>
      </c>
      <c r="C74" s="37">
        <f t="shared" si="4"/>
        <v>678</v>
      </c>
      <c r="D74" s="37">
        <f t="shared" si="5"/>
        <v>549.59999999999991</v>
      </c>
      <c r="E74" s="37">
        <f t="shared" si="6"/>
        <v>650.6</v>
      </c>
    </row>
    <row r="75" spans="2:5" x14ac:dyDescent="0.3">
      <c r="B75" s="19">
        <f t="shared" si="7"/>
        <v>730</v>
      </c>
      <c r="C75" s="37">
        <f t="shared" si="4"/>
        <v>687.69936708860757</v>
      </c>
      <c r="D75" s="37">
        <f t="shared" si="5"/>
        <v>557.9</v>
      </c>
      <c r="E75" s="37">
        <f t="shared" si="6"/>
        <v>660.4</v>
      </c>
    </row>
    <row r="76" spans="2:5" x14ac:dyDescent="0.3">
      <c r="B76" s="19">
        <f t="shared" si="7"/>
        <v>740</v>
      </c>
      <c r="C76" s="37">
        <f t="shared" si="4"/>
        <v>697.4</v>
      </c>
      <c r="D76" s="37">
        <f t="shared" si="5"/>
        <v>566.20000000000005</v>
      </c>
      <c r="E76" s="37">
        <f t="shared" si="6"/>
        <v>670.2</v>
      </c>
    </row>
    <row r="77" spans="2:5" x14ac:dyDescent="0.3">
      <c r="B77" s="19">
        <f t="shared" si="7"/>
        <v>750</v>
      </c>
      <c r="C77" s="37">
        <f t="shared" si="4"/>
        <v>707.10185185185196</v>
      </c>
      <c r="D77" s="37">
        <f t="shared" si="5"/>
        <v>574.5</v>
      </c>
      <c r="E77" s="37">
        <f t="shared" si="6"/>
        <v>680</v>
      </c>
    </row>
    <row r="78" spans="2:5" x14ac:dyDescent="0.3">
      <c r="B78" s="19">
        <f t="shared" si="7"/>
        <v>760</v>
      </c>
      <c r="C78" s="37">
        <f t="shared" si="4"/>
        <v>716.80487804878044</v>
      </c>
      <c r="D78" s="37">
        <f t="shared" si="5"/>
        <v>582.79999999999995</v>
      </c>
      <c r="E78" s="37">
        <f t="shared" si="6"/>
        <v>689.8</v>
      </c>
    </row>
    <row r="79" spans="2:5" x14ac:dyDescent="0.3">
      <c r="B79" s="19">
        <f t="shared" si="7"/>
        <v>770</v>
      </c>
      <c r="C79" s="37">
        <f t="shared" si="4"/>
        <v>726.50903614457843</v>
      </c>
      <c r="D79" s="37">
        <f t="shared" si="5"/>
        <v>591.1</v>
      </c>
      <c r="E79" s="37">
        <f t="shared" si="6"/>
        <v>699.6</v>
      </c>
    </row>
    <row r="80" spans="2:5" x14ac:dyDescent="0.3">
      <c r="B80" s="19">
        <f t="shared" si="7"/>
        <v>780</v>
      </c>
      <c r="C80" s="37">
        <f t="shared" si="4"/>
        <v>736.21428571428567</v>
      </c>
      <c r="D80" s="37">
        <f t="shared" si="5"/>
        <v>599.4</v>
      </c>
      <c r="E80" s="37">
        <f t="shared" si="6"/>
        <v>709.4</v>
      </c>
    </row>
    <row r="81" spans="2:5" x14ac:dyDescent="0.3">
      <c r="B81" s="19">
        <f t="shared" si="7"/>
        <v>790</v>
      </c>
      <c r="C81" s="37">
        <f t="shared" si="4"/>
        <v>745.92058823529408</v>
      </c>
      <c r="D81" s="37">
        <f t="shared" si="5"/>
        <v>607.70000000000005</v>
      </c>
      <c r="E81" s="37">
        <f t="shared" si="6"/>
        <v>719.2</v>
      </c>
    </row>
    <row r="82" spans="2:5" x14ac:dyDescent="0.3">
      <c r="B82" s="19">
        <f t="shared" si="7"/>
        <v>800</v>
      </c>
      <c r="C82" s="37">
        <f t="shared" si="4"/>
        <v>755.62790697674427</v>
      </c>
      <c r="D82" s="37">
        <f t="shared" si="5"/>
        <v>616</v>
      </c>
      <c r="E82" s="37">
        <f t="shared" si="6"/>
        <v>729</v>
      </c>
    </row>
    <row r="83" spans="2:5" x14ac:dyDescent="0.3">
      <c r="B83" s="19">
        <f t="shared" si="7"/>
        <v>810</v>
      </c>
      <c r="C83" s="37">
        <f t="shared" si="4"/>
        <v>765.33620689655186</v>
      </c>
      <c r="D83" s="37">
        <f t="shared" si="5"/>
        <v>624.29999999999995</v>
      </c>
      <c r="E83" s="37">
        <f t="shared" si="6"/>
        <v>738.8</v>
      </c>
    </row>
    <row r="84" spans="2:5" x14ac:dyDescent="0.3">
      <c r="B84" s="19">
        <f t="shared" si="7"/>
        <v>820</v>
      </c>
      <c r="C84" s="37">
        <f t="shared" si="4"/>
        <v>775.04545454545462</v>
      </c>
      <c r="D84" s="37">
        <f t="shared" si="5"/>
        <v>632.6</v>
      </c>
      <c r="E84" s="37">
        <f t="shared" si="6"/>
        <v>748.6</v>
      </c>
    </row>
    <row r="85" spans="2:5" x14ac:dyDescent="0.3">
      <c r="B85" s="19">
        <f t="shared" si="7"/>
        <v>830</v>
      </c>
      <c r="C85" s="37">
        <f t="shared" si="4"/>
        <v>784.75561797752812</v>
      </c>
      <c r="D85" s="37">
        <f t="shared" si="5"/>
        <v>640.9</v>
      </c>
      <c r="E85" s="37">
        <f t="shared" si="6"/>
        <v>758.4</v>
      </c>
    </row>
    <row r="86" spans="2:5" x14ac:dyDescent="0.3">
      <c r="B86" s="19">
        <f t="shared" si="7"/>
        <v>840</v>
      </c>
      <c r="C86" s="37">
        <f t="shared" si="4"/>
        <v>794.46666666666658</v>
      </c>
      <c r="D86" s="37">
        <f t="shared" si="5"/>
        <v>649.19999999999993</v>
      </c>
      <c r="E86" s="37">
        <f t="shared" si="6"/>
        <v>768.2</v>
      </c>
    </row>
    <row r="87" spans="2:5" x14ac:dyDescent="0.3">
      <c r="B87" s="19">
        <f t="shared" si="7"/>
        <v>850</v>
      </c>
      <c r="C87" s="37">
        <f t="shared" si="4"/>
        <v>804.17857142857144</v>
      </c>
      <c r="D87" s="37">
        <f t="shared" si="5"/>
        <v>657.5</v>
      </c>
      <c r="E87" s="37">
        <f t="shared" si="6"/>
        <v>778</v>
      </c>
    </row>
    <row r="88" spans="2:5" x14ac:dyDescent="0.3">
      <c r="B88" s="19">
        <f t="shared" si="7"/>
        <v>860</v>
      </c>
      <c r="C88" s="37">
        <f t="shared" si="4"/>
        <v>813.89130434782612</v>
      </c>
      <c r="D88" s="37">
        <f t="shared" si="5"/>
        <v>665.8</v>
      </c>
      <c r="E88" s="37">
        <f t="shared" si="6"/>
        <v>787.8</v>
      </c>
    </row>
    <row r="89" spans="2:5" x14ac:dyDescent="0.3">
      <c r="B89" s="19">
        <f t="shared" si="7"/>
        <v>870</v>
      </c>
      <c r="C89" s="37">
        <f t="shared" si="4"/>
        <v>823.60483870967755</v>
      </c>
      <c r="D89" s="37">
        <f t="shared" si="5"/>
        <v>674.1</v>
      </c>
      <c r="E89" s="37">
        <f t="shared" si="6"/>
        <v>797.6</v>
      </c>
    </row>
    <row r="90" spans="2:5" x14ac:dyDescent="0.3">
      <c r="B90" s="19">
        <f t="shared" si="7"/>
        <v>880</v>
      </c>
      <c r="C90" s="37">
        <f t="shared" si="4"/>
        <v>833.31914893617011</v>
      </c>
      <c r="D90" s="37">
        <f t="shared" si="5"/>
        <v>682.4</v>
      </c>
      <c r="E90" s="37">
        <f t="shared" si="6"/>
        <v>807.4</v>
      </c>
    </row>
    <row r="91" spans="2:5" x14ac:dyDescent="0.3">
      <c r="B91" s="19">
        <f t="shared" si="7"/>
        <v>890</v>
      </c>
      <c r="C91" s="37">
        <f t="shared" si="4"/>
        <v>843.03421052631586</v>
      </c>
      <c r="D91" s="37">
        <f t="shared" si="5"/>
        <v>690.69999999999993</v>
      </c>
      <c r="E91" s="37">
        <f t="shared" si="6"/>
        <v>817.2</v>
      </c>
    </row>
    <row r="92" spans="2:5" x14ac:dyDescent="0.3">
      <c r="B92" s="19">
        <f t="shared" si="7"/>
        <v>900</v>
      </c>
      <c r="C92" s="37">
        <f t="shared" si="4"/>
        <v>852.75</v>
      </c>
      <c r="D92" s="37">
        <f t="shared" si="5"/>
        <v>699</v>
      </c>
      <c r="E92" s="37">
        <f t="shared" si="6"/>
        <v>827</v>
      </c>
    </row>
    <row r="93" spans="2:5" x14ac:dyDescent="0.3">
      <c r="B93" s="19">
        <f t="shared" si="7"/>
        <v>910</v>
      </c>
      <c r="C93" s="37">
        <f t="shared" si="4"/>
        <v>862.4664948453609</v>
      </c>
      <c r="D93" s="37">
        <f t="shared" si="5"/>
        <v>707.3</v>
      </c>
      <c r="E93" s="37">
        <f t="shared" si="6"/>
        <v>836.8</v>
      </c>
    </row>
    <row r="94" spans="2:5" x14ac:dyDescent="0.3">
      <c r="B94" s="19">
        <f t="shared" si="7"/>
        <v>920</v>
      </c>
      <c r="C94" s="37">
        <f t="shared" si="4"/>
        <v>872.18367346938771</v>
      </c>
      <c r="D94" s="37">
        <f t="shared" si="5"/>
        <v>715.6</v>
      </c>
      <c r="E94" s="37">
        <f t="shared" si="6"/>
        <v>846.6</v>
      </c>
    </row>
    <row r="95" spans="2:5" x14ac:dyDescent="0.3">
      <c r="B95" s="19">
        <f t="shared" si="7"/>
        <v>930</v>
      </c>
      <c r="C95" s="37">
        <f t="shared" si="4"/>
        <v>881.90151515151513</v>
      </c>
      <c r="D95" s="37">
        <f t="shared" si="5"/>
        <v>723.9</v>
      </c>
      <c r="E95" s="37">
        <f t="shared" si="6"/>
        <v>856.4</v>
      </c>
    </row>
    <row r="96" spans="2:5" x14ac:dyDescent="0.3">
      <c r="B96" s="19">
        <f t="shared" si="7"/>
        <v>940</v>
      </c>
      <c r="C96" s="37">
        <f t="shared" si="4"/>
        <v>891.61999999999989</v>
      </c>
      <c r="D96" s="37">
        <f t="shared" si="5"/>
        <v>732.19999999999993</v>
      </c>
      <c r="E96" s="37">
        <f t="shared" si="6"/>
        <v>866.2</v>
      </c>
    </row>
    <row r="97" spans="2:5" x14ac:dyDescent="0.3">
      <c r="B97" s="19">
        <f t="shared" si="7"/>
        <v>950</v>
      </c>
      <c r="C97" s="37">
        <f t="shared" si="4"/>
        <v>901.33910891089101</v>
      </c>
      <c r="D97" s="37">
        <f t="shared" si="5"/>
        <v>740.5</v>
      </c>
      <c r="E97" s="37">
        <f t="shared" si="6"/>
        <v>876</v>
      </c>
    </row>
    <row r="98" spans="2:5" x14ac:dyDescent="0.3">
      <c r="B98" s="19">
        <f t="shared" si="7"/>
        <v>960</v>
      </c>
      <c r="C98" s="37">
        <f t="shared" si="4"/>
        <v>911.05882352941182</v>
      </c>
      <c r="D98" s="37">
        <f t="shared" si="5"/>
        <v>748.8</v>
      </c>
      <c r="E98" s="37">
        <f t="shared" si="6"/>
        <v>885.8</v>
      </c>
    </row>
    <row r="99" spans="2:5" x14ac:dyDescent="0.3">
      <c r="B99" s="19">
        <f t="shared" si="7"/>
        <v>970</v>
      </c>
      <c r="C99" s="37">
        <f t="shared" si="4"/>
        <v>920.77912621359224</v>
      </c>
      <c r="D99" s="37">
        <f t="shared" si="5"/>
        <v>757.1</v>
      </c>
      <c r="E99" s="37">
        <f t="shared" si="6"/>
        <v>895.6</v>
      </c>
    </row>
    <row r="100" spans="2:5" x14ac:dyDescent="0.3">
      <c r="B100" s="19">
        <f t="shared" si="7"/>
        <v>980</v>
      </c>
      <c r="C100" s="37">
        <f t="shared" si="4"/>
        <v>930.5</v>
      </c>
      <c r="D100" s="37">
        <f t="shared" si="5"/>
        <v>765.4</v>
      </c>
      <c r="E100" s="37">
        <f t="shared" si="6"/>
        <v>905.4</v>
      </c>
    </row>
    <row r="101" spans="2:5" x14ac:dyDescent="0.3">
      <c r="B101" s="19">
        <f t="shared" si="7"/>
        <v>990</v>
      </c>
      <c r="C101" s="37">
        <f t="shared" si="4"/>
        <v>940.22142857142865</v>
      </c>
      <c r="D101" s="37">
        <f t="shared" si="5"/>
        <v>773.69999999999993</v>
      </c>
      <c r="E101" s="37">
        <f t="shared" si="6"/>
        <v>915.2</v>
      </c>
    </row>
    <row r="102" spans="2:5" x14ac:dyDescent="0.3">
      <c r="B102" s="19">
        <f t="shared" si="7"/>
        <v>1000</v>
      </c>
      <c r="C102" s="37">
        <f t="shared" si="4"/>
        <v>949.94339622641508</v>
      </c>
      <c r="D102" s="37">
        <f t="shared" si="5"/>
        <v>782</v>
      </c>
      <c r="E102" s="37">
        <f t="shared" si="6"/>
        <v>925</v>
      </c>
    </row>
  </sheetData>
  <sheetProtection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Présentation</vt:lpstr>
      <vt:lpstr>Graphes</vt:lpstr>
      <vt:lpstr>Facture</vt:lpstr>
      <vt:lpstr>Données</vt:lpstr>
      <vt:lpstr>Facture!Zone_d_impression</vt:lpstr>
      <vt:lpstr>Graphes!Zone_d_impression</vt:lpstr>
      <vt:lpstr>Présentation!Zone_d_impression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Jidé</dc:creator>
  <cp:lastModifiedBy>Jidé</cp:lastModifiedBy>
  <cp:lastPrinted>2014-02-26T06:48:12Z</cp:lastPrinted>
  <dcterms:created xsi:type="dcterms:W3CDTF">2013-06-20T16:33:32Z</dcterms:created>
  <dcterms:modified xsi:type="dcterms:W3CDTF">2014-02-26T11:44:26Z</dcterms:modified>
</cp:coreProperties>
</file>